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Picker" sheetId="2" state="visible" r:id="rId2"/>
    <sheet name="Dashboard" sheetId="3" state="visible" r:id="rId3"/>
    <sheet name="Compare" sheetId="4" state="visible" r:id="rId4"/>
    <sheet name="Options" sheetId="5" state="visible" r:id="rId5"/>
    <sheet name="Base Camp (Group)" sheetId="6" state="visible" r:id="rId6"/>
    <sheet name="Friends' List" sheetId="7" state="visible" r:id="rId7"/>
    <sheet name="Packing Checklist" sheetId="8" state="visible" r:id="rId8"/>
  </sheets>
  <definedNames>
    <definedName name="_xlnm._FilterDatabase" localSheetId="3" hidden="1">'Compare'!$A$2:$AC$2</definedName>
    <definedName name="_xlnm._FilterDatabase" localSheetId="4" hidden="1">'Options'!$A$1:$S$154</definedName>
    <definedName name="_xlnm._FilterDatabase" localSheetId="6" hidden="1">'Friends'' List'!$A$4:$F$40</definedName>
  </definedNames>
  <calcPr calcId="124519" fullCalcOnLoad="1"/>
</workbook>
</file>

<file path=xl/styles.xml><?xml version="1.0" encoding="utf-8"?>
<styleSheet xmlns="http://schemas.openxmlformats.org/spreadsheetml/2006/main">
  <numFmts count="4">
    <numFmt numFmtId="164" formatCode="0.0&quot; oz&quot;"/>
    <numFmt numFmtId="165" formatCode="&quot;$&quot;#,##0.00"/>
    <numFmt numFmtId="166" formatCode="0.0"/>
    <numFmt numFmtId="167" formatCode="0.00&quot; lb&quot;"/>
  </numFmts>
  <fonts count="19">
    <font>
      <name val="Calibri"/>
      <family val="2"/>
      <color theme="1"/>
      <sz val="11"/>
      <scheme val="minor"/>
    </font>
    <font>
      <name val="Calibri"/>
      <b val="1"/>
      <color rgb="002F5233"/>
      <sz val="18"/>
    </font>
    <font>
      <name val="Calibri"/>
      <i val="1"/>
      <color rgb="00555555"/>
      <sz val="11"/>
    </font>
    <font>
      <name val="Calibri"/>
      <b val="1"/>
      <color rgb="002F5233"/>
      <sz val="13"/>
    </font>
    <font>
      <name val="Calibri"/>
      <sz val="10.5"/>
    </font>
    <font>
      <b val="1"/>
    </font>
    <font>
      <b val="1"/>
      <color rgb="00006100"/>
    </font>
    <font>
      <b val="1"/>
      <color rgb="001F4E78"/>
    </font>
    <font>
      <b val="1"/>
      <color rgb="005B2D8E"/>
    </font>
    <font>
      <name val="Calibri"/>
      <b val="1"/>
      <color rgb="00FFFFFF"/>
      <sz val="11"/>
    </font>
    <font>
      <color rgb="001155CC"/>
      <u val="single"/>
    </font>
    <font>
      <name val="Calibri"/>
      <b val="1"/>
      <sz val="11"/>
    </font>
    <font>
      <name val="Calibri"/>
      <b val="1"/>
      <color rgb="00555555"/>
      <sz val="10"/>
    </font>
    <font>
      <i val="1"/>
      <color rgb="00666666"/>
      <sz val="9"/>
    </font>
    <font>
      <b val="1"/>
      <sz val="12"/>
    </font>
    <font>
      <b val="1"/>
      <sz val="13"/>
    </font>
    <font>
      <i val="1"/>
      <sz val="9"/>
    </font>
    <font>
      <name val="Calibri"/>
      <b val="1"/>
      <color rgb="002F5233"/>
      <sz val="14"/>
    </font>
    <font>
      <i val="1"/>
      <sz val="10"/>
    </font>
  </fonts>
  <fills count="8">
    <fill>
      <patternFill/>
    </fill>
    <fill>
      <patternFill patternType="gray125"/>
    </fill>
    <fill>
      <patternFill patternType="solid">
        <fgColor rgb="00C6EFCE"/>
      </patternFill>
    </fill>
    <fill>
      <patternFill patternType="solid">
        <fgColor rgb="00BDD7EE"/>
      </patternFill>
    </fill>
    <fill>
      <patternFill patternType="solid">
        <fgColor rgb="00D9C2EC"/>
      </patternFill>
    </fill>
    <fill>
      <patternFill patternType="solid">
        <fgColor rgb="002F5233"/>
      </patternFill>
    </fill>
    <fill>
      <patternFill patternType="solid">
        <fgColor rgb="00D9D2E9"/>
      </patternFill>
    </fill>
    <fill>
      <patternFill patternType="solid">
        <fgColor rgb="00F3F3F3"/>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4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6" fillId="2" borderId="1" pivotButton="0" quotePrefix="0" xfId="0"/>
    <xf numFmtId="0" fontId="7" fillId="3" borderId="1" pivotButton="0" quotePrefix="0" xfId="0"/>
    <xf numFmtId="0" fontId="8" fillId="4" borderId="1" pivotButton="0" quotePrefix="0" xfId="0"/>
    <xf numFmtId="0" fontId="9" fillId="5" borderId="1" applyAlignment="1" pivotButton="0" quotePrefix="0" xfId="0">
      <alignment horizontal="center" vertical="center" wrapText="1"/>
    </xf>
    <xf numFmtId="0" fontId="0" fillId="0" borderId="1" pivotButton="0" quotePrefix="0" xfId="0"/>
    <xf numFmtId="0" fontId="0" fillId="0" borderId="1" applyAlignment="1" pivotButton="0" quotePrefix="0" xfId="0">
      <alignment vertical="top" wrapText="1"/>
    </xf>
    <xf numFmtId="2" fontId="0" fillId="0" borderId="1" pivotButton="0" quotePrefix="0" xfId="0"/>
    <xf numFmtId="165" fontId="0" fillId="0" borderId="1" pivotButton="0" quotePrefix="0" xfId="0"/>
    <xf numFmtId="0" fontId="11" fillId="6" borderId="0" pivotButton="0" quotePrefix="0" xfId="0"/>
    <xf numFmtId="166" fontId="11" fillId="6" borderId="0" pivotButton="0" quotePrefix="0" xfId="0"/>
    <xf numFmtId="165" fontId="11" fillId="6" borderId="0" pivotButton="0" quotePrefix="0" xfId="0"/>
    <xf numFmtId="0" fontId="9" fillId="5" borderId="0" pivotButton="0" quotePrefix="0" xfId="0"/>
    <xf numFmtId="166" fontId="9" fillId="5" borderId="0" pivotButton="0" quotePrefix="0" xfId="0"/>
    <xf numFmtId="165" fontId="9" fillId="5" borderId="0" pivotButton="0" quotePrefix="0" xfId="0"/>
    <xf numFmtId="0" fontId="12" fillId="7" borderId="1" applyAlignment="1" pivotButton="0" quotePrefix="0" xfId="0">
      <alignment vertical="center" wrapText="1"/>
    </xf>
    <xf numFmtId="167" fontId="1" fillId="7" borderId="1" applyAlignment="1" pivotButton="0" quotePrefix="0" xfId="0">
      <alignment vertical="center" wrapText="1"/>
    </xf>
    <xf numFmtId="165" fontId="1" fillId="7" borderId="1" applyAlignment="1" pivotButton="0" quotePrefix="0" xfId="0">
      <alignment vertical="center" wrapText="1"/>
    </xf>
    <xf numFmtId="0" fontId="13" fillId="0" borderId="0" pivotButton="0" quotePrefix="0" xfId="0"/>
    <xf numFmtId="0" fontId="14" fillId="0" borderId="0" pivotButton="0" quotePrefix="0" xfId="0"/>
    <xf numFmtId="2" fontId="0" fillId="0" borderId="0" pivotButton="0" quotePrefix="0" xfId="0"/>
    <xf numFmtId="165" fontId="0" fillId="0" borderId="0" pivotButton="0" quotePrefix="0" xfId="0"/>
    <xf numFmtId="0" fontId="15" fillId="0" borderId="0" pivotButton="0" quotePrefix="0" xfId="0"/>
    <xf numFmtId="0" fontId="6" fillId="2" borderId="0" pivotButton="0" quotePrefix="0" xfId="0"/>
    <xf numFmtId="0" fontId="7" fillId="3" borderId="0" pivotButton="0" quotePrefix="0" xfId="0"/>
    <xf numFmtId="0" fontId="8" fillId="4" borderId="0" pivotButton="0" quotePrefix="0" xfId="0"/>
    <xf numFmtId="0" fontId="5" fillId="0" borderId="1" pivotButton="0" quotePrefix="0" xfId="0"/>
    <xf numFmtId="0" fontId="6" fillId="0" borderId="1" applyAlignment="1" pivotButton="0" quotePrefix="0" xfId="0">
      <alignment vertical="top" wrapText="1"/>
    </xf>
    <xf numFmtId="166" fontId="0" fillId="0" borderId="1" applyAlignment="1" pivotButton="0" quotePrefix="0" xfId="0">
      <alignment vertical="top" wrapText="1"/>
    </xf>
    <xf numFmtId="165" fontId="0" fillId="0" borderId="1" applyAlignment="1" pivotButton="0" quotePrefix="0" xfId="0">
      <alignment vertical="top" wrapText="1"/>
    </xf>
    <xf numFmtId="0" fontId="7" fillId="0" borderId="1" applyAlignment="1" pivotButton="0" quotePrefix="0" xfId="0">
      <alignment vertical="top" wrapText="1"/>
    </xf>
    <xf numFmtId="0" fontId="8" fillId="0" borderId="1" applyAlignment="1" pivotButton="0" quotePrefix="0" xfId="0">
      <alignment vertical="top" wrapText="1"/>
    </xf>
    <xf numFmtId="0" fontId="0" fillId="0" borderId="0" applyAlignment="1" pivotButton="0" quotePrefix="0" xfId="0">
      <alignment vertical="top"/>
    </xf>
    <xf numFmtId="0" fontId="0" fillId="0" borderId="0" applyAlignment="1" pivotButton="0" quotePrefix="0" xfId="0">
      <alignment vertical="top" wrapText="1"/>
    </xf>
    <xf numFmtId="164" fontId="0" fillId="0" borderId="0" applyAlignment="1" pivotButton="0" quotePrefix="0" xfId="0">
      <alignment vertical="top"/>
    </xf>
    <xf numFmtId="165" fontId="0" fillId="0" borderId="0" applyAlignment="1" pivotButton="0" quotePrefix="0" xfId="0">
      <alignment vertical="top"/>
    </xf>
    <xf numFmtId="0" fontId="10" fillId="0" borderId="0" applyAlignment="1" pivotButton="0" quotePrefix="0" xfId="0">
      <alignment vertical="top"/>
    </xf>
    <xf numFmtId="0" fontId="0" fillId="6" borderId="0" pivotButton="0" quotePrefix="0" xfId="0"/>
    <xf numFmtId="0" fontId="16" fillId="0" borderId="0" pivotButton="0" quotePrefix="0" xfId="0"/>
    <xf numFmtId="0" fontId="17" fillId="0" borderId="0" pivotButton="0" quotePrefix="0" xfId="0"/>
    <xf numFmtId="0" fontId="18" fillId="0" borderId="0" pivotButton="0" quotePrefix="0" xfId="0"/>
  </cellXfs>
  <cellStyles count="1">
    <cellStyle name="Normal" xfId="0" builtinId="0" hidden="0"/>
  </cellStyles>
  <dxfs count="8">
    <dxf>
      <font>
        <b val="1"/>
        <color rgb="00006100"/>
      </font>
      <fill>
        <patternFill patternType="solid">
          <fgColor rgb="00C6EFCE"/>
        </patternFill>
      </fill>
    </dxf>
    <dxf>
      <font>
        <b val="1"/>
        <color rgb="001F4E78"/>
      </font>
      <fill>
        <patternFill patternType="solid">
          <fgColor rgb="00BDD7EE"/>
        </patternFill>
      </fill>
    </dxf>
    <dxf>
      <font>
        <b val="1"/>
        <color rgb="005B2D8E"/>
      </font>
      <fill>
        <patternFill patternType="solid">
          <fgColor rgb="00D9C2EC"/>
        </patternFill>
      </fill>
    </dxf>
    <dxf>
      <font>
        <b val="1"/>
        <color rgb="00666666"/>
      </font>
      <fill>
        <patternFill patternType="solid">
          <fgColor rgb="00F3F3F3"/>
        </patternFill>
      </fill>
    </dxf>
    <dxf>
      <font>
        <b val="1"/>
        <color rgb="00990000"/>
      </font>
      <fill>
        <patternFill patternType="solid">
          <fgColor rgb="00F4CCCC"/>
        </patternFill>
      </fill>
    </dxf>
    <dxf>
      <font>
        <name val="Calibri"/>
        <b val="1"/>
        <color rgb="002F5233"/>
        <sz val="11"/>
      </font>
      <fill>
        <patternFill patternType="solid">
          <fgColor rgb="00E4EEE0"/>
        </patternFill>
      </fill>
    </dxf>
    <dxf>
      <font>
        <b val="1"/>
        <color rgb="00006100"/>
      </font>
      <fill>
        <patternFill patternType="solid">
          <fgColor rgb="00D9EAD3"/>
        </patternFill>
      </fill>
    </dxf>
    <dxf>
      <fill>
        <patternFill patternType="solid">
          <fgColor rgb="00E4EE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charts/chart1.xml><?xml version="1.0" encoding="utf-8"?>
<chartSpace xmlns:a="http://schemas.openxmlformats.org/drawingml/2006/main" xmlns="http://schemas.openxmlformats.org/drawingml/2006/chart">
  <style val="10"/>
  <chart>
    <title>
      <tx>
        <rich>
          <a:bodyPr/>
          <a:p>
            <a:pPr>
              <a:defRPr/>
            </a:pPr>
            <a:r>
              <a:t>Pack weight by kit (lb)</a:t>
            </a:r>
          </a:p>
        </rich>
      </tx>
    </title>
    <plotArea>
      <barChart>
        <barDir val="col"/>
        <grouping val="clustered"/>
        <ser>
          <idx val="0"/>
          <order val="0"/>
          <tx>
            <strRef>
              <f>'Dashboard'!C11</f>
            </strRef>
          </tx>
          <spPr>
            <a:ln>
              <a:prstDash val="solid"/>
            </a:ln>
          </spPr>
          <cat>
            <numRef>
              <f>'Dashboard'!$B$12:$B$15</f>
            </numRef>
          </cat>
          <val>
            <numRef>
              <f>'Dashboard'!$C$12:$C$15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lb</a:t>
                </a:r>
              </a:p>
            </rich>
          </tx>
        </title>
        <majorTickMark val="none"/>
        <minorTickMark val="none"/>
        <crossAx val="10"/>
      </valAx>
    </plotArea>
    <legend>
      <legendPos val="r"/>
    </legend>
    <plotVisOnly val="1"/>
    <dispBlanksAs val="gap"/>
  </chart>
</chartSpace>
</file>

<file path=xl/charts/chart2.xml><?xml version="1.0" encoding="utf-8"?>
<chartSpace xmlns:a="http://schemas.openxmlformats.org/drawingml/2006/main" xmlns="http://schemas.openxmlformats.org/drawingml/2006/chart">
  <style val="11"/>
  <chart>
    <title>
      <tx>
        <rich>
          <a:bodyPr/>
          <a:p>
            <a:pPr>
              <a:defRPr/>
            </a:pPr>
            <a:r>
              <a:t>Cost by kit ($)</a:t>
            </a:r>
          </a:p>
        </rich>
      </tx>
    </title>
    <plotArea>
      <barChart>
        <barDir val="col"/>
        <grouping val="clustered"/>
        <ser>
          <idx val="0"/>
          <order val="0"/>
          <tx>
            <strRef>
              <f>'Dashboard'!D11</f>
            </strRef>
          </tx>
          <spPr>
            <a:ln>
              <a:prstDash val="solid"/>
            </a:ln>
          </spPr>
          <cat>
            <numRef>
              <f>'Dashboard'!$B$12:$B$15</f>
            </numRef>
          </cat>
          <val>
            <numRef>
              <f>'Dashboard'!$D$12:$D$15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4</row>
      <rowOff>0</rowOff>
    </from>
    <ext cx="5040000" cy="2880000"/>
    <graphicFrame>
      <nvGraphicFramePr>
        <cNvPr id="1" name="Chart 1"/>
        <cNvGraphicFramePr/>
      </nvGraphicFramePr>
      <xfrm/>
      <a:graphic>
        <a:graphicData uri="http://schemas.openxmlformats.org/drawingml/2006/chart">
          <c:chart r:id="rId1"/>
        </a:graphicData>
      </a:graphic>
    </graphicFrame>
    <clientData/>
  </oneCellAnchor>
  <oneCellAnchor>
    <from>
      <col>6</col>
      <colOff>0</colOff>
      <row>21</row>
      <rowOff>0</rowOff>
    </from>
    <ext cx="5040000" cy="2880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 /></Relationships>
</file>

<file path=xl/worksheets/_rels/sheet5.xml.rels><Relationships xmlns="http://schemas.openxmlformats.org/package/2006/relationships"><Relationship Type="http://schemas.openxmlformats.org/officeDocument/2006/relationships/hyperlink" Target="https://www.rei.com/product/231463/osprey-rook-65-pack-mens" TargetMode="External" Id="rId1" /><Relationship Type="http://schemas.openxmlformats.org/officeDocument/2006/relationships/hyperlink" Target="https://www.rei.com/product/236975/rei-co-op-flash-55-pack-mens" TargetMode="External" Id="rId2" /><Relationship Type="http://schemas.openxmlformats.org/officeDocument/2006/relationships/hyperlink" Target="https://www.gossamergear.com/products/mariposa-60-lightweight-backpack" TargetMode="External" Id="rId3" /><Relationship Type="http://schemas.openxmlformats.org/officeDocument/2006/relationships/hyperlink" Target="https://www.rei.com/product/C17058/kelty-late-start-1p-tent" TargetMode="External" Id="rId4" /><Relationship Type="http://schemas.openxmlformats.org/officeDocument/2006/relationships/hyperlink" Target="https://www.rei.com/product/246230/msr-elixir-1-tent-with-footprint" TargetMode="External" Id="rId5" /><Relationship Type="http://schemas.openxmlformats.org/officeDocument/2006/relationships/hyperlink" Target="https://www.rei.com/product/C01602/nemo-dragonfly-osmo-1p-ultralight-backpacking-tent" TargetMode="External" Id="rId6" /><Relationship Type="http://schemas.openxmlformats.org/officeDocument/2006/relationships/hyperlink" Target="https://www.rei.com/product/245787/marmot-trestles-elite-eco-20-sleeping-bag" TargetMode="External" Id="rId7" /><Relationship Type="http://schemas.openxmlformats.org/officeDocument/2006/relationships/hyperlink" Target="https://enlightenedequipment.com/revelation-sleeping-quilt/" TargetMode="External" Id="rId8" /><Relationship Type="http://schemas.openxmlformats.org/officeDocument/2006/relationships/hyperlink" Target="https://katabaticgear.com/collections/elite-quilts" TargetMode="External" Id="rId9" /><Relationship Type="http://schemas.openxmlformats.org/officeDocument/2006/relationships/hyperlink" Target="https://www.amazon.com/Insulated-Inflatable-Comfortable-Lightweight-Backpacking/dp/B07YP8QDJR" TargetMode="External" Id="rId10" /><Relationship Type="http://schemas.openxmlformats.org/officeDocument/2006/relationships/hyperlink" Target="https://www.rei.com/product/228436/nemo-tensor-all-season-ultralight-insulated-sleeping-pad" TargetMode="External" Id="rId11" /><Relationship Type="http://schemas.openxmlformats.org/officeDocument/2006/relationships/hyperlink" Target="https://www.nemoequipment.com/products/tensor-extreme-ultralight-sleeping-pad" TargetMode="External" Id="rId12" /><Relationship Type="http://schemas.openxmlformats.org/officeDocument/2006/relationships/hyperlink" Target="https://www.amazon.com/dp/B0896WCB5D" TargetMode="External" Id="rId13" /><Relationship Type="http://schemas.openxmlformats.org/officeDocument/2006/relationships/hyperlink" Target="https://seatosummit.com/products/aeros-down-pillow" TargetMode="External" Id="rId14" /><Relationship Type="http://schemas.openxmlformats.org/officeDocument/2006/relationships/hyperlink" Target="https://www.rei.com/product/170457/nemo-fillo-elite-pillow" TargetMode="External" Id="rId15" /><Relationship Type="http://schemas.openxmlformats.org/officeDocument/2006/relationships/hyperlink" Target="https://www.gossamergear.com/products/polycryo-tent-footprint-ground-cloths" TargetMode="External" Id="rId16" /><Relationship Type="http://schemas.openxmlformats.org/officeDocument/2006/relationships/hyperlink" Target="https://www.amazon.com/dp/B0CWDQDS32" TargetMode="External" Id="rId17" /><Relationship Type="http://schemas.openxmlformats.org/officeDocument/2006/relationships/hyperlink" Target="https://durstongear.com/products/x-mid-2-groundsheet" TargetMode="External" Id="rId18" /><Relationship Type="http://schemas.openxmlformats.org/officeDocument/2006/relationships/hyperlink" Target="https://www.amazon.com/dp/B0028CXKQE" TargetMode="External" Id="rId19" /><Relationship Type="http://schemas.openxmlformats.org/officeDocument/2006/relationships/hyperlink" Target="https://www.rei.com/product/218733/sea-to-summit-ultra-sil-dry-bag-set-of-3" TargetMode="External" Id="rId20" /><Relationship Type="http://schemas.openxmlformats.org/officeDocument/2006/relationships/hyperlink" Target="https://hyperlitemountaingear.com/products/drawstring-stuff-sacks" TargetMode="External" Id="rId21" /><Relationship Type="http://schemas.openxmlformats.org/officeDocument/2006/relationships/hyperlink" Target="https://www.amazon.com/dp/B07SM88VVF" TargetMode="External" Id="rId22" /><Relationship Type="http://schemas.openxmlformats.org/officeDocument/2006/relationships/hyperlink" Target="https://www.litesmith.com/nylofume-pack-liner-bags/" TargetMode="External" Id="rId23" /><Relationship Type="http://schemas.openxmlformats.org/officeDocument/2006/relationships/hyperlink" Target="https://www.rei.com/product/246133/sea-to-summit-evac-lightweight-dry-bag" TargetMode="External" Id="rId24" /><Relationship Type="http://schemas.openxmlformats.org/officeDocument/2006/relationships/hyperlink" Target="https://www.rei.com/product/149091/soto-amicus-stove-cookset-combo" TargetMode="External" Id="rId25" /><Relationship Type="http://schemas.openxmlformats.org/officeDocument/2006/relationships/hyperlink" Target="https://www.rei.com/product/177954/soto-windmaster-stove-with-4flex-pot-support" TargetMode="External" Id="rId26" /><Relationship Type="http://schemas.openxmlformats.org/officeDocument/2006/relationships/hyperlink" Target="https://www.amazon.com/Jetboil-Ultralight-Camping-Backpacking-Cooking/dp/B08QRLT8QH" TargetMode="External" Id="rId27" /><Relationship Type="http://schemas.openxmlformats.org/officeDocument/2006/relationships/hyperlink" Target="https://www.amazon.com/IMUSA-A004-025001-Aluminum-1-Quart-Silver/dp/B0018E9UV2" TargetMode="External" Id="rId28" /><Relationship Type="http://schemas.openxmlformats.org/officeDocument/2006/relationships/hyperlink" Target="https://www.toaksoutdoor.com/products/pot-750-bh" TargetMode="External" Id="rId29" /><Relationship Type="http://schemas.openxmlformats.org/officeDocument/2006/relationships/hyperlink" Target="https://www.rei.com/product/768602/snow-peak-trek-900-titanium-cookset" TargetMode="External" Id="rId30" /><Relationship Type="http://schemas.openxmlformats.org/officeDocument/2006/relationships/hyperlink" Target="https://www.walmart.com/ip/Coleman-Butane-Propane-Mix-Fuel-7-75oz/20595064" TargetMode="External" Id="rId31" /><Relationship Type="http://schemas.openxmlformats.org/officeDocument/2006/relationships/hyperlink" Target="https://www.rei.com/product/651555/msr-isopro-fuel-canister-8-oz-227-g" TargetMode="External" Id="rId32" /><Relationship Type="http://schemas.openxmlformats.org/officeDocument/2006/relationships/hyperlink" Target="https://www.rei.com/product/849634/msr-isopro-fuel-canister-39-oz-110-g" TargetMode="External" Id="rId33" /><Relationship Type="http://schemas.openxmlformats.org/officeDocument/2006/relationships/hyperlink" Target="https://www.rei.com/product/139476/toaks-titanium-spork" TargetMode="External" Id="rId34" /><Relationship Type="http://schemas.openxmlformats.org/officeDocument/2006/relationships/hyperlink" Target="https://www.amazon.com/dp/B0CWVSLQ4J" TargetMode="External" Id="rId35" /><Relationship Type="http://schemas.openxmlformats.org/officeDocument/2006/relationships/hyperlink" Target="https://www.rei.com/product/660002/snow-peak-titanium-spork" TargetMode="External" Id="rId36" /><Relationship Type="http://schemas.openxmlformats.org/officeDocument/2006/relationships/hyperlink" Target="https://www.rei.com/product/103050/sawyer-squeeze-water-filter-system" TargetMode="External" Id="rId37" /><Relationship Type="http://schemas.openxmlformats.org/officeDocument/2006/relationships/hyperlink" Target="https://www.rei.com/product/247273/katadyn-befree-ac-10-l-water-filter-bottle" TargetMode="External" Id="rId38" /><Relationship Type="http://schemas.openxmlformats.org/officeDocument/2006/relationships/hyperlink" Target="https://www.rei.com/product/150116/grayl-geopress-water-filter-and-purifier-bottle-24-fl-oz" TargetMode="External" Id="rId39" /><Relationship Type="http://schemas.openxmlformats.org/officeDocument/2006/relationships/hyperlink" Target="https://www.walmart.com/ip/smartwater-vapor-distilled-premium-water-1-liter-bottle/14944716" TargetMode="External" Id="rId40" /><Relationship Type="http://schemas.openxmlformats.org/officeDocument/2006/relationships/hyperlink" Target="https://www.hydrapak.com/products/stow-1-l-2021" TargetMode="External" Id="rId41" /><Relationship Type="http://schemas.openxmlformats.org/officeDocument/2006/relationships/hyperlink" Target="https://www.amazon.com/Cnoc-Outdoors-Container-Thread-Orange/dp/B07QBQ894L" TargetMode="External" Id="rId42" /><Relationship Type="http://schemas.openxmlformats.org/officeDocument/2006/relationships/hyperlink" Target="https://www.amazon.com/Liberty-Mountain-371486-Throw-Hanging/dp/B005U5J934" TargetMode="External" Id="rId43" /><Relationship Type="http://schemas.openxmlformats.org/officeDocument/2006/relationships/hyperlink" Target="https://ursack.com/products/ursack-major-xl-opsak" TargetMode="External" Id="rId44" /><Relationship Type="http://schemas.openxmlformats.org/officeDocument/2006/relationships/hyperlink" Target="https://www.bearvault.com/product/bv500/" TargetMode="External" Id="rId45" /><Relationship Type="http://schemas.openxmlformats.org/officeDocument/2006/relationships/hyperlink" Target="https://www.petzl.com/US/en/Sport/Headlamps/TIKKINA" TargetMode="External" Id="rId46" /><Relationship Type="http://schemas.openxmlformats.org/officeDocument/2006/relationships/hyperlink" Target="https://blackdiamondequipment.com/products/spot-400-headlamp" TargetMode="External" Id="rId47" /><Relationship Type="http://schemas.openxmlformats.org/officeDocument/2006/relationships/hyperlink" Target="https://www.nitecore.com/product/nu25" TargetMode="External" Id="rId48" /><Relationship Type="http://schemas.openxmlformats.org/officeDocument/2006/relationships/hyperlink" Target="https://www.amazon.com/Anker-Portable-Charger-PowerIQ-Battery/dp/B0D5CLSMFB" TargetMode="External" Id="rId49" /><Relationship Type="http://schemas.openxmlformats.org/officeDocument/2006/relationships/hyperlink" Target="https://www.amazon.com/NITECORE-NB10000-GEN3-Portable-Charger/dp/B0H85CT2GM" TargetMode="External" Id="rId50" /><Relationship Type="http://schemas.openxmlformats.org/officeDocument/2006/relationships/hyperlink" Target="https://www.amazon.com/Nitecore-NB10000-Gen4-Ultralight-Waterproof/dp/B0H61KHJ1X" TargetMode="External" Id="rId51" /><Relationship Type="http://schemas.openxmlformats.org/officeDocument/2006/relationships/hyperlink" Target="https://www.outfittersatellite.com/pages/garmin-inreach-mini-2-rentals" TargetMode="External" Id="rId52" /><Relationship Type="http://schemas.openxmlformats.org/officeDocument/2006/relationships/hyperlink" Target="https://www.zoleo.com/en-us/product/zoleo-global-satellite-communicator" TargetMode="External" Id="rId53" /><Relationship Type="http://schemas.openxmlformats.org/officeDocument/2006/relationships/hyperlink" Target="https://www.rei.com/product/208257/garmin-inreach-mini-2" TargetMode="External" Id="rId54" /><Relationship Type="http://schemas.openxmlformats.org/officeDocument/2006/relationships/hyperlink" Target="https://caltopo.com/" TargetMode="External" Id="rId55" /><Relationship Type="http://schemas.openxmlformats.org/officeDocument/2006/relationships/hyperlink" Target="https://www.gaiagps.com/premium/" TargetMode="External" Id="rId56" /><Relationship Type="http://schemas.openxmlformats.org/officeDocument/2006/relationships/hyperlink" Target="https://faroutguides.com/" TargetMode="External" Id="rId57" /><Relationship Type="http://schemas.openxmlformats.org/officeDocument/2006/relationships/hyperlink" Target="https://www.rei.com/product/884528/opinel-no-8-beechwood-handle-knife" TargetMode="External" Id="rId58" /><Relationship Type="http://schemas.openxmlformats.org/officeDocument/2006/relationships/hyperlink" Target="https://www.leatherman.com/products/wingman" TargetMode="External" Id="rId59" /><Relationship Type="http://schemas.openxmlformats.org/officeDocument/2006/relationships/hyperlink" Target="https://www.rei.com/product/762082/leatherman-skeletool-cx-multi-tool" TargetMode="External" Id="rId60" /><Relationship Type="http://schemas.openxmlformats.org/officeDocument/2006/relationships/hyperlink" Target="https://www.rei.com/c/first-aid" TargetMode="External" Id="rId61" /><Relationship Type="http://schemas.openxmlformats.org/officeDocument/2006/relationships/hyperlink" Target="https://adventuremedicalkits.com/products/ultralight-watertight-medical-kit-7" TargetMode="External" Id="rId62" /><Relationship Type="http://schemas.openxmlformats.org/officeDocument/2006/relationships/hyperlink" Target="https://adventuremedicalkits.com/products/mountain-series-medical-kit-explorer" TargetMode="External" Id="rId63" /><Relationship Type="http://schemas.openxmlformats.org/officeDocument/2006/relationships/hyperlink" Target="https://www.walmart.com/ip/Coghlan-S-Backpackers-Trowel/23233743" TargetMode="External" Id="rId64" /><Relationship Type="http://schemas.openxmlformats.org/officeDocument/2006/relationships/hyperlink" Target="https://gsioutdoors.com/products/cathole-trowel" TargetMode="External" Id="rId65" /><Relationship Type="http://schemas.openxmlformats.org/officeDocument/2006/relationships/hyperlink" Target="https://www.rei.com/product/225131/thetentlab-the-dirtsaw-deuce-2-trowel" TargetMode="External" Id="rId66" /><Relationship Type="http://schemas.openxmlformats.org/officeDocument/2006/relationships/hyperlink" Target="https://www.walmart.com/ip/Equate-Travel-Kit-8-Piece-Plastics/831029303" TargetMode="External" Id="rId67" /><Relationship Type="http://schemas.openxmlformats.org/officeDocument/2006/relationships/hyperlink" Target="https://www.amazon.com/s?k=biodegradable+camp+wipes+travel+toiletry+kit" TargetMode="External" Id="rId68" /><Relationship Type="http://schemas.openxmlformats.org/officeDocument/2006/relationships/hyperlink" Target="https://www.rei.com/c/travel-toiletry-bags" TargetMode="External" Id="rId69" /><Relationship Type="http://schemas.openxmlformats.org/officeDocument/2006/relationships/hyperlink" Target="https://www.amazon.com/dp/B07C46QPTR" TargetMode="External" Id="rId70" /><Relationship Type="http://schemas.openxmlformats.org/officeDocument/2006/relationships/hyperlink" Target="https://www.amazon.com/dp/B07S4DRDNT" TargetMode="External" Id="rId71" /><Relationship Type="http://schemas.openxmlformats.org/officeDocument/2006/relationships/hyperlink" Target="https://www.rei.com/product/246033/black-diamond-distance-carbon-z-trekking-poles-pair" TargetMode="External" Id="rId72" /><Relationship Type="http://schemas.openxmlformats.org/officeDocument/2006/relationships/hyperlink" Target="https://www.amazon.com/Hit-Delights-Backpacking-Insulation-Lightweight/dp/B06XCWC6T9" TargetMode="External" Id="rId73" /><Relationship Type="http://schemas.openxmlformats.org/officeDocument/2006/relationships/hyperlink" Target="https://www.amazon.com/dp/B07MV959N6" TargetMode="External" Id="rId74" /><Relationship Type="http://schemas.openxmlformats.org/officeDocument/2006/relationships/hyperlink" Target="https://www.gossamergear.com/products/thinlight-foam-pad" TargetMode="External" Id="rId75" /><Relationship Type="http://schemas.openxmlformats.org/officeDocument/2006/relationships/hyperlink" Target="https://www.amazon.com/Alpine-Swiss-Sandals-Adjustable-Athletic/dp/B09G4P66R5" TargetMode="External" Id="rId76" /><Relationship Type="http://schemas.openxmlformats.org/officeDocument/2006/relationships/hyperlink" Target="https://www.crocs.com/p/classic-clog/10001.html" TargetMode="External" Id="rId77" /><Relationship Type="http://schemas.openxmlformats.org/officeDocument/2006/relationships/hyperlink" Target="https://www.rei.com/product/185226/xero-shoes-z-trail-ev-sandals-mens" TargetMode="External" Id="rId78" /><Relationship Type="http://schemas.openxmlformats.org/officeDocument/2006/relationships/hyperlink" Target="https://www.walmart.com/c/kp/trail-running-shoes" TargetMode="External" Id="rId79" /><Relationship Type="http://schemas.openxmlformats.org/officeDocument/2006/relationships/hyperlink" Target="https://www.rei.com/product/201989/merrell-moab-3-hiking-shoes-mens" TargetMode="External" Id="rId80" /><Relationship Type="http://schemas.openxmlformats.org/officeDocument/2006/relationships/hyperlink" Target="https://www.rei.com/product/241742/altra-lone-peak-9-trail-running-shoes-mens" TargetMode="External" Id="rId81" /><Relationship Type="http://schemas.openxmlformats.org/officeDocument/2006/relationships/hyperlink" Target="https://www.rei.com/product/165398/rei-co-op-merino-wool-lightweight-hiking-crew-socks" TargetMode="External" Id="rId82" /><Relationship Type="http://schemas.openxmlformats.org/officeDocument/2006/relationships/hyperlink" Target="https://www.rei.com/product/825037/darn-tough-hiker-micro-crew-cushion-socks-mens" TargetMode="External" Id="rId83" /><Relationship Type="http://schemas.openxmlformats.org/officeDocument/2006/relationships/hyperlink" Target="https://www.sealskinzusa.com/products/waterproof-all-weather-mid-length-sock" TargetMode="External" Id="rId84" /><Relationship Type="http://schemas.openxmlformats.org/officeDocument/2006/relationships/hyperlink" Target="https://www.columbia.com/p/mens-watertight-ii-jacket-1533891.html" TargetMode="External" Id="rId85" /><Relationship Type="http://schemas.openxmlformats.org/officeDocument/2006/relationships/hyperlink" Target="https://www.rei.com/product/227570/rei-co-op-rainier-rain-jacket-mens" TargetMode="External" Id="rId86" /><Relationship Type="http://schemas.openxmlformats.org/officeDocument/2006/relationships/hyperlink" Target="https://www.rei.com/product/166198/outdoor-research-helium-rain-jacket-mens" TargetMode="External" Id="rId87" /><Relationship Type="http://schemas.openxmlformats.org/officeDocument/2006/relationships/hyperlink" Target="https://www.decathlon.com/products/simond-mt100-hooded-down-puffer-jacket-167571" TargetMode="External" Id="rId88" /><Relationship Type="http://schemas.openxmlformats.org/officeDocument/2006/relationships/hyperlink" Target="https://www.patagonia.com/product/mens-nano-puff-insulated-jacket/84212.html" TargetMode="External" Id="rId89" /><Relationship Type="http://schemas.openxmlformats.org/officeDocument/2006/relationships/hyperlink" Target="https://enlightenedequipment.com/mens-torrid-jacket/" TargetMode="External" Id="rId90" /><Relationship Type="http://schemas.openxmlformats.org/officeDocument/2006/relationships/hyperlink" Target="https://www.decathlon.com/products/mens-hiking-fleece-mh100-312361" TargetMode="External" Id="rId91" /><Relationship Type="http://schemas.openxmlformats.org/officeDocument/2006/relationships/hyperlink" Target="https://senchidesigns.com/products/a90-half-zip-hoodie" TargetMode="External" Id="rId92" /><Relationship Type="http://schemas.openxmlformats.org/officeDocument/2006/relationships/hyperlink" Target="https://gearjunkie.com/apparel/best-midlayers-jackets" TargetMode="External" Id="rId93" /><Relationship Type="http://schemas.openxmlformats.org/officeDocument/2006/relationships/hyperlink" Target="https://merino.tech/products/men-250-base-layer-set-wool-clothing" TargetMode="External" Id="rId94" /><Relationship Type="http://schemas.openxmlformats.org/officeDocument/2006/relationships/hyperlink" Target="https://www.rei.com/product/174769/smartwool-classic-thermal-merino-crew-base-layer-top-mens" TargetMode="External" Id="rId95" /><Relationship Type="http://schemas.openxmlformats.org/officeDocument/2006/relationships/hyperlink" Target="https://www.rei.com/product/139520/icebreaker-200-oasis-half-zip-base-layer-top-mens" TargetMode="External" Id="rId96" /><Relationship Type="http://schemas.openxmlformats.org/officeDocument/2006/relationships/hyperlink" Target="https://www.rei.com/product/236137/rei-co-op-trailmade-pants-mens" TargetMode="External" Id="rId97" /><Relationship Type="http://schemas.openxmlformats.org/officeDocument/2006/relationships/hyperlink" Target="https://www.rei.com/product/244516/outdoor-research-ferrosi-pants-mens" TargetMode="External" Id="rId98" /><Relationship Type="http://schemas.openxmlformats.org/officeDocument/2006/relationships/hyperlink" Target="https://www.rei.com/product/134025/prana-stretch-zion-straight-pants-mens" TargetMode="External" Id="rId99" /><Relationship Type="http://schemas.openxmlformats.org/officeDocument/2006/relationships/hyperlink" Target="https://www.amazon.com/Wmcaps-Winter-Beanie-Hats-for-Men-Women-Fleece-Lined-Beanie-Soft-Warm-Knit-Hat-Ski-Stocking-Cuffed-Cap/dp/B0BBZZZH84" TargetMode="External" Id="rId100" /><Relationship Type="http://schemas.openxmlformats.org/officeDocument/2006/relationships/hyperlink" Target="https://www.farpointeog.com/stock/p/alpha-caps" TargetMode="External" Id="rId101" /><Relationship Type="http://schemas.openxmlformats.org/officeDocument/2006/relationships/hyperlink" Target="https://www.rei.com/product/217179/smartwool-merino-250-reversible-pattern-cuffed-beanie" TargetMode="External" Id="rId102" /><Relationship Type="http://schemas.openxmlformats.org/officeDocument/2006/relationships/hyperlink" Target="https://www.walmart.com/ip/SUCUUI-3-Pairs-Wool-Winter-Gloves-Men-Women-Thick-Wool-Fleece-Liner-Thermal-Knit-Touchscreen-Elastic-Cuff-Insulated-Gloves-for-Cold-Weather-Gifts/17509322663" TargetMode="External" Id="rId103" /><Relationship Type="http://schemas.openxmlformats.org/officeDocument/2006/relationships/hyperlink" Target="https://www.rei.com/product/C08576/outdoor-research-trail-mix-xt-gloves-mens" TargetMode="External" Id="rId104" /><Relationship Type="http://schemas.openxmlformats.org/officeDocument/2006/relationships/hyperlink" Target="https://opossumworld.com/collections/mens-gloves/possum-merino" TargetMode="External" Id="rId105" /><Relationship Type="http://schemas.openxmlformats.org/officeDocument/2006/relationships/hyperlink" Target="https://www.walmart.com/c/kp/orange-hunting-vests" TargetMode="External" Id="rId106" /><Relationship Type="http://schemas.openxmlformats.org/officeDocument/2006/relationships/hyperlink" Target="https://www.walmart.com/ip/Allen-Company-Deluxe-Blaze-Orange-Safety-Hunting-Vest-Medium/956427108" TargetMode="External" Id="rId107" /><Relationship Type="http://schemas.openxmlformats.org/officeDocument/2006/relationships/hyperlink" Target="https://www.amazon.com/Vortex-Optics-Blaze-Orange-Hunting/dp/B0DW3MXC12" TargetMode="External" Id="rId108" /><Relationship Type="http://schemas.openxmlformats.org/officeDocument/2006/relationships/hyperlink" Target="https://bikepacking.com/gear/ultralight-camp-shoes/" TargetMode="External" Id="rId109" /><Relationship Type="http://schemas.openxmlformats.org/officeDocument/2006/relationships/hyperlink" Target="https://www.crocs.com/p/classic-clog/10001.html" TargetMode="External" Id="rId110" /><Relationship Type="http://schemas.openxmlformats.org/officeDocument/2006/relationships/hyperlink" Target="https://bedrocksandals.com/products/cairn-evo" TargetMode="External" Id="rId111" /><Relationship Type="http://schemas.openxmlformats.org/officeDocument/2006/relationships/hyperlink" Target="https://glacieroutdoor.com/products/kenai-original" TargetMode="External" Id="rId112" /><Relationship Type="http://schemas.openxmlformats.org/officeDocument/2006/relationships/hyperlink" Target="https://glacieroutdoor.com/products/kenai-original" TargetMode="External" Id="rId113" /><Relationship Type="http://schemas.openxmlformats.org/officeDocument/2006/relationships/hyperlink" Target="https://www.highplainsprospectors.com/products/arctic-gauntlet-gloves-for-cold-water-wading" TargetMode="External" Id="rId114" /><Relationship Type="http://schemas.openxmlformats.org/officeDocument/2006/relationships/hyperlink" Target="https://www.walmart.com/ip/17778063384" TargetMode="External" Id="rId115" /><Relationship Type="http://schemas.openxmlformats.org/officeDocument/2006/relationships/hyperlink" Target="https://www.amazon.com/Fans-Neoprene-Wading-Socks-Fishing/dp/B0DW8VW4HY" TargetMode="External" Id="rId116" /><Relationship Type="http://schemas.openxmlformats.org/officeDocument/2006/relationships/hyperlink" Target="https://korkers.com/products/i-drain-neoprene-guard-socks-3-5mm-deyoung-brown-flank" TargetMode="External" Id="rId117" /><Relationship Type="http://schemas.openxmlformats.org/officeDocument/2006/relationships/hyperlink" Target="https://www.treasurenet.com/threads/prospecting-gloves-advice.379227/" TargetMode="External" Id="rId118" /><Relationship Type="http://schemas.openxmlformats.org/officeDocument/2006/relationships/hyperlink" Target="https://www.amazon.com/Frogg-Toggs-Canyon-Breathable-Stockingfoot/dp/B07FKMB1DB" TargetMode="External" Id="rId119" /><Relationship Type="http://schemas.openxmlformats.org/officeDocument/2006/relationships/hyperlink" Target="https://fishwest.com/products/simms-tributary-stockingfoot-waders-mens" TargetMode="External" Id="rId120" /><Relationship Type="http://schemas.openxmlformats.org/officeDocument/2006/relationships/hyperlink" Target="https://www.amazon.com/gp/product/B01L379FPE" TargetMode="External" Id="rId121" /><Relationship Type="http://schemas.openxmlformats.org/officeDocument/2006/relationships/hyperlink" Target="https://www.amazon.com/NoCry-Home-Gardening-Knee-Pads/dp/B06XJ2BFW7" TargetMode="External" Id="rId122" /><Relationship Type="http://schemas.openxmlformats.org/officeDocument/2006/relationships/hyperlink" Target="https://forums.robsdetectors.com/topic/11798-best-knee-pads-ever/" TargetMode="External" Id="rId123" /><Relationship Type="http://schemas.openxmlformats.org/officeDocument/2006/relationships/hyperlink" Target="https://toolup.com/products/estwing-bp-14-14-black-plastic-gold-pan-9-oz" TargetMode="External" Id="rId124" /><Relationship Type="http://schemas.openxmlformats.org/officeDocument/2006/relationships/hyperlink" Target="https://garrett.com/garrett-14-gold-trap-pan/" TargetMode="External" Id="rId125" /><Relationship Type="http://schemas.openxmlformats.org/officeDocument/2006/relationships/hyperlink" Target="https://www.ebay.com/p/13011376003" TargetMode="External" Id="rId126" /><Relationship Type="http://schemas.openxmlformats.org/officeDocument/2006/relationships/hyperlink" Target="https://asroutdoor.com/products/half-inch-plastic-sifting-screen-classifier-4-holes-per-square-inch" TargetMode="External" Id="rId127" /><Relationship Type="http://schemas.openxmlformats.org/officeDocument/2006/relationships/hyperlink" Target="https://www.walmart.com/ip/ASR-Outdoor-Gold-Panning-Classifier-Set-Mesh-Soil-Sifter-Coarse-Combo-1-2-1-4-1-8-Inch-Mesh/585755027" TargetMode="External" Id="rId128" /><Relationship Type="http://schemas.openxmlformats.org/officeDocument/2006/relationships/hyperlink" Target="https://www.goldfeverprospecting.com/clscandsi.html" TargetMode="External" Id="rId129" /><Relationship Type="http://schemas.openxmlformats.org/officeDocument/2006/relationships/hyperlink" Target="https://www.highplainsprospectors.com/collections/gold-prospecting/vials-snuffer-bottles" TargetMode="External" Id="rId130" /><Relationship Type="http://schemas.openxmlformats.org/officeDocument/2006/relationships/hyperlink" Target="https://www.amazon.com/Mining-Clean-Snuffer-Suction-Tweezers/dp/B01NBXHLVA" TargetMode="External" Id="rId131" /><Relationship Type="http://schemas.openxmlformats.org/officeDocument/2006/relationships/hyperlink" Target="https://www.goldfeverprospecting.com/clscandsi.html" TargetMode="External" Id="rId132" /><Relationship Type="http://schemas.openxmlformats.org/officeDocument/2006/relationships/hyperlink" Target="https://www.amazon.com/ASR-Outdoor-Precision-Prospecting-Crevice/dp/B09YCDQPL6" TargetMode="External" Id="rId133" /><Relationship Type="http://schemas.openxmlformats.org/officeDocument/2006/relationships/hyperlink" Target="https://www.amazon.com/Gold-Digger-Ultimate-Prospecting-Crevice/dp/B0HFKW1ZG4" TargetMode="External" Id="rId134" /><Relationship Type="http://schemas.openxmlformats.org/officeDocument/2006/relationships/hyperlink" Target="https://garrett.com/garrett-14-gold-trap-pan/" TargetMode="External" Id="rId135" /><Relationship Type="http://schemas.openxmlformats.org/officeDocument/2006/relationships/hyperlink" Target="https://www.highplainsprospectors.com/collections/gold-prospecting/vials-snuffer-bottles" TargetMode="External" Id="rId136" /><Relationship Type="http://schemas.openxmlformats.org/officeDocument/2006/relationships/hyperlink" Target="https://www.amazon.com/ASR-Outdoor-Flake-Collection-Vials/dp/B010YGC7DM" TargetMode="External" Id="rId137" /><Relationship Type="http://schemas.openxmlformats.org/officeDocument/2006/relationships/hyperlink" Target="https://www.highplainsprospectors.com/collections/gold-prospecting/vials-snuffer-bottles" TargetMode="External" Id="rId138" /><Relationship Type="http://schemas.openxmlformats.org/officeDocument/2006/relationships/hyperlink" Target="https://www.amazon.com/Keychain-Magnifier-Portable-Foldable-Magnifying/dp/B07RVF35W4" TargetMode="External" Id="rId139" /><Relationship Type="http://schemas.openxmlformats.org/officeDocument/2006/relationships/hyperlink" Target="https://www.amazon.com/JARLINK-Illuminated-Jewelers-Magnifier-Foldable/dp/B078N34WZR" TargetMode="External" Id="rId140" /><Relationship Type="http://schemas.openxmlformats.org/officeDocument/2006/relationships/hyperlink" Target="https://cooltools.us/products/loupe-triplet-10x" TargetMode="External" Id="rId141" /><Relationship Type="http://schemas.openxmlformats.org/officeDocument/2006/relationships/hyperlink" Target="https://www.walmart.com/ip/Fiskars-Indoor-and-More-Garden-Trowel-Soil-Scoop-Black/5371466767" TargetMode="External" Id="rId142" /><Relationship Type="http://schemas.openxmlformats.org/officeDocument/2006/relationships/hyperlink" Target="https://www.thetentlab.com/Deuce/DeuceofSpadespage.html" TargetMode="External" Id="rId143" /><Relationship Type="http://schemas.openxmlformats.org/officeDocument/2006/relationships/hyperlink" Target="https://www.goldfeverprospecting.com/clscandsi.html" TargetMode="External" Id="rId144" /><Relationship Type="http://schemas.openxmlformats.org/officeDocument/2006/relationships/hyperlink" Target="https://www.homedepot.com/" TargetMode="External" Id="rId145" /><Relationship Type="http://schemas.openxmlformats.org/officeDocument/2006/relationships/hyperlink" Target="https://www.highplainsprospectors.com/collections/classifiers-new/gold-panning-kits" TargetMode="External" Id="rId146" /><Relationship Type="http://schemas.openxmlformats.org/officeDocument/2006/relationships/hyperlink" Target="https://www.highplainsprospectors.com/collections/classifiers-new/gold-panning-kits" TargetMode="External" Id="rId147" /><Relationship Type="http://schemas.openxmlformats.org/officeDocument/2006/relationships/hyperlink" Target="https://toolup.com/products/estwing-bp-14-14-black-plastic-gold-pan-9-oz" TargetMode="External" Id="rId148" /><Relationship Type="http://schemas.openxmlformats.org/officeDocument/2006/relationships/hyperlink" Target="https://www.amazon.com/Complete-Sluice-Equipment-Prospecting-Magnifier/dp/B0DBKVTLM7" TargetMode="External" Id="rId149" /><Relationship Type="http://schemas.openxmlformats.org/officeDocument/2006/relationships/hyperlink" Target="https://www.amazon.com/Garrett-Deluxe-Gold-Pan-Kit/dp/B01LZI4OWD" TargetMode="External" Id="rId150" /><Relationship Type="http://schemas.openxmlformats.org/officeDocument/2006/relationships/hyperlink" Target="https://www.rei.com/product/107474/marmot-trestles-30-sleeping-bag-mens" TargetMode="External" Id="rId151" /><Relationship Type="http://schemas.openxmlformats.org/officeDocument/2006/relationships/hyperlink" Target="https://enlightenedequipment.com/revelation-sleeping-quilt/" TargetMode="External" Id="rId152" /><Relationship Type="http://schemas.openxmlformats.org/officeDocument/2006/relationships/hyperlink" Target="https://katabaticgear.com/products/flex-30-ultralight-quilt" TargetMode="External" Id="rId153" /></Relationships>
</file>

<file path=xl/worksheets/sheet1.xml><?xml version="1.0" encoding="utf-8"?>
<worksheet xmlns="http://schemas.openxmlformats.org/spreadsheetml/2006/main">
  <sheetPr>
    <outlinePr summaryBelow="1" summaryRight="1"/>
    <pageSetUpPr fitToPage="1"/>
  </sheetPr>
  <dimension ref="B2:B29"/>
  <sheetViews>
    <sheetView showGridLines="0" workbookViewId="0">
      <selection activeCell="A1" sqref="A1"/>
    </sheetView>
  </sheetViews>
  <sheetFormatPr baseColWidth="8" defaultRowHeight="15"/>
  <cols>
    <col width="3" customWidth="1" min="1" max="1"/>
    <col width="100" customWidth="1" min="2" max="2"/>
  </cols>
  <sheetData>
    <row r="2">
      <c r="B2" s="1" t="inlineStr">
        <is>
          <t>GA Gold Trip -- Gear Picker</t>
        </is>
      </c>
    </row>
    <row r="3">
      <c r="B3" s="2" t="inlineStr">
        <is>
          <t>Jordan's personal gear plan -- Oct 15-21 2026, base camp at Vogel State Park + one backcountry overnight (hike 3-5 mi)</t>
        </is>
      </c>
    </row>
    <row r="5">
      <c r="B5" s="3" t="inlineStr">
        <is>
          <t>What this is</t>
        </is>
      </c>
    </row>
    <row r="6" ht="30" customHeight="1">
      <c r="B6" s="4" t="inlineStr">
        <is>
          <t>An interactive gear-selection spreadsheet built from tiered research (budget / value / premium) across three gear-research files, plus the base-camp group list and friends' one-page list from research\gear.md. Every price, weight and community verdict traces back to a sourced pick in the Options sheet.</t>
        </is>
      </c>
    </row>
    <row r="7">
      <c r="B7" s="3" t="inlineStr">
        <is>
          <t>How to use it</t>
        </is>
      </c>
    </row>
    <row r="8" ht="30" customHeight="1">
      <c r="B8" s="4" t="inlineStr">
        <is>
          <t>1. Open the Picker sheet. For each row, set CHOICE to Budget / Value / Premium / Own / Skip.</t>
        </is>
      </c>
    </row>
    <row r="9" ht="30" customHeight="1">
      <c r="B9" s="4" t="inlineStr">
        <is>
          <t>2. 'Own' lets you type your own gear's weight in the 'Own it? weight oz' column (price counts as $0).</t>
        </is>
      </c>
    </row>
    <row r="10" ht="30" customHeight="1">
      <c r="B10" s="4" t="inlineStr">
        <is>
          <t>3. The Selected item, weight, price, link and verdict columns recalculate live from your CHOICE.</t>
        </is>
      </c>
    </row>
    <row r="11" ht="30" customHeight="1">
      <c r="B11" s="4" t="inlineStr">
        <is>
          <t>4. Check the Dashboard for live totals, a red warning if any must-have is still set to Skip, and a preset table showing what the whole kit would weigh/cost if every row were the same tier.</t>
        </is>
      </c>
    </row>
    <row r="12" ht="30" customHeight="1">
      <c r="B12" s="4" t="inlineStr">
        <is>
          <t>5. Compare sheet has full budget/value/premium detail side by side per category if you want to dig in.</t>
        </is>
      </c>
    </row>
    <row r="13" ht="30" customHeight="1">
      <c r="B13" s="4" t="inlineStr">
        <is>
          <t>6. Base Camp (Group), Friends' List and Packing Checklist are separate, printable helper sheets.</t>
        </is>
      </c>
    </row>
    <row r="14">
      <c r="B14" s="3" t="inlineStr">
        <is>
          <t>Tier legend</t>
        </is>
      </c>
    </row>
    <row r="15" ht="30" customHeight="1">
      <c r="B15" s="4" t="inlineStr">
        <is>
          <t>BUDGET = cheap but decent. VALUE = 'wow, this bops for the price' -- the default pick for most rows. PREMIUM = what serious hikers aspire to, not luxury pricing.</t>
        </is>
      </c>
    </row>
    <row r="16">
      <c r="B16" s="3" t="inlineStr">
        <is>
          <t>Weight targets</t>
        </is>
      </c>
    </row>
    <row r="17" ht="30" customHeight="1">
      <c r="B17" s="4" t="inlineStr">
        <is>
          <t>Base weight (Overnight Pack + Trail Creek Kit, no food/water): target 15-18 lb. Total pack weight leaving the trailhead = base weight + food (3.0 lb) + water (2.2 lb).</t>
        </is>
      </c>
    </row>
    <row r="18">
      <c r="B18" s="3" t="inlineStr">
        <is>
          <t>Sleep system note (updated 2026-09-23 -- now a temperature choice)</t>
        </is>
      </c>
    </row>
    <row r="19" ht="30" customHeight="1">
      <c r="B19" s="4" t="inlineStr">
        <is>
          <t>The sleeping bag/quilt + pad is now a mutually exclusive TEMPERATURE choice -- 40F+, 30F, or 20F -- each with its own Budget and Solid bag+pad pair, sourced in research\gear-tiers-sleep-temp.json. Only ONE band counts toward the trip totals; see the 'Sleep system -- temperature choice' table near the top of BUY_LIST.md for all three bands' prices side by side (the other two are priced alternatives, not added in). DEFAULT = 30F. Pad R-value floor per band: 40F+ needs R2-3, 30F needs R3-4, 20F needs R4.5+ -- the Budget pick in each band is the cheapest bag/pad that still clears that band's own floor, never the cheapest bag/pad overall. The three legacy Picker rows for sleep_system/sleep_system_30f/sleeping_pad are kept Skipped for reference weight only and no longer drive the buy list.</t>
        </is>
      </c>
    </row>
    <row r="20" ht="30" customHeight="1">
      <c r="B20" s="4" t="inlineStr">
        <is>
          <t>Vogel SP Oct 15-21 lows, 2020-2025, averaged 39-48F; the coldest single night was 29F (Oct 2022). NOAA's Oct-Dec 2026 outlook favors a warmer, wetter season (strong El Nino). A 30F-rated bag/quilt plus a puffy and base layer covers this comfortably for most people, and rain protection matters more than an extra 10F of bag rating this year. The 30F group is the RECOMMENDED DEFAULT on the Picker, specifically the Budget synthetic bag (zippered, no draft-sealing technique needed) -- the Value/Premium quilts in that group are flagged BEGINNER CAUTION and are upgrade options, not the default, since a quilt with an unsealed pad gap can be a cold, unpleasant surprise on a first cold-weather trip. the existing 20F group is kept as an 'alt' row (backup / more cold margin) rather than deleted.</t>
        </is>
      </c>
    </row>
    <row r="21">
      <c r="B21" s="3" t="inlineStr">
        <is>
          <t>Tier oddities</t>
        </is>
      </c>
    </row>
    <row r="22" ht="30" customHeight="1">
      <c r="B22" s="4" t="inlineStr">
        <is>
          <t>Where a Value pick is priced above its Premium counterpart (or Budget above Value) in the source research, it is kept exactly as sourced and flagged with a 'TIER ODDITY' note in that item's Notes column on Options/Picker/Compare -- never silently re-tiered.</t>
        </is>
      </c>
    </row>
    <row r="23">
      <c r="B23" s="3" t="inlineStr">
        <is>
          <t>Sources &amp; date</t>
        </is>
      </c>
    </row>
    <row r="24" ht="30" customHeight="1">
      <c r="B24" s="4" t="inlineStr">
        <is>
          <t>Built 2026-09-21 from research\gear-tiers-*.json, research\gear.md, and a short web check for the new 30F sleep-system picks (REI, Enlightened Equipment, Katabatic Gear). Prices/weights are as sourced on that date -- re-verify before buying, especially anything cottage-made (lead times) or on sale.</t>
        </is>
      </c>
    </row>
    <row r="26">
      <c r="B26" s="5" t="inlineStr">
        <is>
          <t>Tier color key:</t>
        </is>
      </c>
    </row>
    <row r="27">
      <c r="B27" s="6" t="inlineStr">
        <is>
          <t>Budget</t>
        </is>
      </c>
    </row>
    <row r="28">
      <c r="B28" s="7" t="inlineStr">
        <is>
          <t>Value</t>
        </is>
      </c>
    </row>
    <row r="29">
      <c r="B29" s="8" t="inlineStr">
        <is>
          <t>Premium</t>
        </is>
      </c>
    </row>
  </sheetData>
  <pageMargins left="0.4" right="0.4" top="0.5" bottom="0.5"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S54"/>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6" customWidth="1" min="1" max="1"/>
    <col width="42" customWidth="1" min="2" max="2"/>
    <col hidden="1" width="1" customWidth="1" min="3" max="3"/>
    <col width="9" customWidth="1" min="4" max="4"/>
    <col width="10" customWidth="1" min="5" max="5"/>
    <col hidden="1" width="1" customWidth="1" min="6" max="6"/>
    <col width="38" customWidth="1" min="7" max="7"/>
    <col width="11" customWidth="1" min="8" max="8"/>
    <col width="11" customWidth="1" min="9" max="9"/>
    <col width="12" customWidth="1" min="10" max="10"/>
    <col width="9" customWidth="1" min="11" max="11"/>
    <col width="46" customWidth="1" min="12" max="12"/>
    <col width="40" customWidth="1" min="13" max="13"/>
    <col hidden="1" width="1" customWidth="1" min="14" max="14"/>
    <col hidden="1" width="1" customWidth="1" min="15" max="15"/>
    <col hidden="1" width="1" customWidth="1" min="16" max="16"/>
    <col hidden="1" width="1" customWidth="1" min="17" max="17"/>
    <col hidden="1" width="1" customWidth="1" min="18" max="18"/>
    <col hidden="1" width="1" customWidth="1" min="19" max="19"/>
  </cols>
  <sheetData>
    <row r="1" ht="32" customHeight="1">
      <c r="A1" s="9" t="inlineStr">
        <is>
          <t>Kit</t>
        </is>
      </c>
      <c r="B1" s="9" t="inlineStr">
        <is>
          <t>Category</t>
        </is>
      </c>
      <c r="C1" s="9" t="inlineStr">
        <is>
          <t>_key</t>
        </is>
      </c>
      <c r="D1" s="9" t="inlineStr">
        <is>
          <t>Required?</t>
        </is>
      </c>
      <c r="E1" s="9" t="inlineStr">
        <is>
          <t>CHOICE</t>
        </is>
      </c>
      <c r="F1" s="9" t="inlineStr">
        <is>
          <t>_match</t>
        </is>
      </c>
      <c r="G1" s="9" t="inlineStr">
        <is>
          <t>Selected item</t>
        </is>
      </c>
      <c r="H1" s="9" t="inlineStr">
        <is>
          <t>My share weight (oz)</t>
        </is>
      </c>
      <c r="I1" s="9" t="inlineStr">
        <is>
          <t>My share price ($)</t>
        </is>
      </c>
      <c r="J1" s="9" t="inlineStr">
        <is>
          <t>Own it? weight (oz)</t>
        </is>
      </c>
      <c r="K1" s="9" t="inlineStr">
        <is>
          <t>Link</t>
        </is>
      </c>
      <c r="L1" s="9" t="inlineStr">
        <is>
          <t>Quick verdict</t>
        </is>
      </c>
      <c r="M1" s="9" t="inlineStr">
        <is>
          <t>Notes</t>
        </is>
      </c>
      <c r="N1" s="9" t="inlineStr">
        <is>
          <t>_bw</t>
        </is>
      </c>
      <c r="O1" s="9" t="inlineStr">
        <is>
          <t>_bp</t>
        </is>
      </c>
      <c r="P1" s="9" t="inlineStr">
        <is>
          <t>_vw</t>
        </is>
      </c>
      <c r="Q1" s="9" t="inlineStr">
        <is>
          <t>_vp</t>
        </is>
      </c>
      <c r="R1" s="9" t="inlineStr">
        <is>
          <t>_pw</t>
        </is>
      </c>
      <c r="S1" s="9" t="inlineStr">
        <is>
          <t>_pp</t>
        </is>
      </c>
    </row>
    <row r="2">
      <c r="A2" s="10" t="inlineStr">
        <is>
          <t>Worn</t>
        </is>
      </c>
      <c r="B2" s="10" t="inlineStr">
        <is>
          <t>Hiking footwear (worn)</t>
        </is>
      </c>
      <c r="C2" s="10" t="inlineStr">
        <is>
          <t>hiking_footwear</t>
        </is>
      </c>
      <c r="D2" s="10" t="inlineStr">
        <is>
          <t>must</t>
        </is>
      </c>
      <c r="E2" s="10" t="inlineStr">
        <is>
          <t>Value</t>
        </is>
      </c>
      <c r="F2" s="10">
        <f>IFERROR(MATCH($C2&amp;"|"&amp;$E2,Options!$T$2:$T$174,0),"")</f>
        <v/>
      </c>
      <c r="G2" s="11">
        <f>IF(OR($E2="Skip",$E2=""),"(skipped)",IF($E2="Own","(own gear)",IFERROR(INDEX(Options!$D$2:$D$174,$F2)&amp;" -- "&amp;INDEX(Options!$E$2:$E$174,$F2),"?")))</f>
        <v/>
      </c>
      <c r="H2" s="12">
        <f>IF($E2="Own",N($J2),IF(OR($E2="Skip",$E2=""),0,IFERROR(INDEX(Options!$F$2:$F$174,$F2)/INDEX(Options!$R$2:$R$174,$F2),0)))</f>
        <v/>
      </c>
      <c r="I2" s="13">
        <f>IF($E2="Own",0,IF(OR($E2="Skip",$E2=""),0,IFERROR(INDEX(Options!$H$2:$H$174,$F2)/INDEX(Options!$R$2:$R$174,$F2),0)))</f>
        <v/>
      </c>
      <c r="J2" s="12" t="n"/>
      <c r="K2" s="10">
        <f>IF(OR($E2="Skip",$E2="Own",$E2=""),"",IFERROR(HYPERLINK(INDEX(Options!$I$2:$I$174,$F2),"buy link"),""))</f>
        <v/>
      </c>
      <c r="L2" s="11">
        <f>IF(OR($E2="Skip",$E2="Own",$E2=""),"",IFERROR(LEFT(INDEX(Options!$L$2:$L$174,$F2),140),""))</f>
        <v/>
      </c>
      <c r="M2" s="11">
        <f>IF(OR($E2="Skip",$E2="Own",$E2=""),"",IFERROR(INDEX(Options!$S$2:$S$174,$F2),""))</f>
        <v/>
      </c>
      <c r="N2">
        <f>IFERROR(INDEX(Options!$F$2:$F$174,MATCH($C2&amp;"|Budget",Options!$T$2:$T$174,0))/INDEX(Options!$R$2:$R$174,MATCH($C2&amp;"|Budget",Options!$T$2:$T$174,0)),0)</f>
        <v/>
      </c>
      <c r="O2">
        <f>IFERROR(INDEX(Options!$H$2:$H$174,MATCH($C2&amp;"|Budget",Options!$T$2:$T$174,0))/INDEX(Options!$R$2:$R$174,MATCH($C2&amp;"|Budget",Options!$T$2:$T$174,0)),0)</f>
        <v/>
      </c>
      <c r="P2">
        <f>IFERROR(INDEX(Options!$F$2:$F$174,MATCH($C2&amp;"|Value",Options!$T$2:$T$174,0))/INDEX(Options!$R$2:$R$174,MATCH($C2&amp;"|Value",Options!$T$2:$T$174,0)),0)</f>
        <v/>
      </c>
      <c r="Q2">
        <f>IFERROR(INDEX(Options!$H$2:$H$174,MATCH($C2&amp;"|Value",Options!$T$2:$T$174,0))/INDEX(Options!$R$2:$R$174,MATCH($C2&amp;"|Value",Options!$T$2:$T$174,0)),0)</f>
        <v/>
      </c>
      <c r="R2">
        <f>IFERROR(INDEX(Options!$F$2:$F$174,MATCH($C2&amp;"|Premium",Options!$T$2:$T$174,0))/INDEX(Options!$R$2:$R$174,MATCH($C2&amp;"|Premium",Options!$T$2:$T$174,0)),0)</f>
        <v/>
      </c>
      <c r="S2">
        <f>IFERROR(INDEX(Options!$H$2:$H$174,MATCH($C2&amp;"|Premium",Options!$T$2:$T$174,0))/INDEX(Options!$R$2:$R$174,MATCH($C2&amp;"|Premium",Options!$T$2:$T$174,0)),0)</f>
        <v/>
      </c>
    </row>
    <row r="3">
      <c r="A3" s="10" t="inlineStr">
        <is>
          <t>Worn</t>
        </is>
      </c>
      <c r="B3" s="10" t="inlineStr">
        <is>
          <t>Hiking socks, per pair (bring 3)</t>
        </is>
      </c>
      <c r="C3" s="10" t="inlineStr">
        <is>
          <t>hiking_socks</t>
        </is>
      </c>
      <c r="D3" s="10" t="inlineStr">
        <is>
          <t>must</t>
        </is>
      </c>
      <c r="E3" s="10" t="inlineStr">
        <is>
          <t>Value</t>
        </is>
      </c>
      <c r="F3" s="10">
        <f>IFERROR(MATCH($C3&amp;"|"&amp;$E3,Options!$T$2:$T$174,0),"")</f>
        <v/>
      </c>
      <c r="G3" s="11">
        <f>IF(OR($E3="Skip",$E3=""),"(skipped)",IF($E3="Own","(own gear)",IFERROR(INDEX(Options!$D$2:$D$174,$F3)&amp;" -- "&amp;INDEX(Options!$E$2:$E$174,$F3),"?")))</f>
        <v/>
      </c>
      <c r="H3" s="12">
        <f>IF($E3="Own",N($J3),IF(OR($E3="Skip",$E3=""),0,IFERROR(INDEX(Options!$F$2:$F$174,$F3)/INDEX(Options!$R$2:$R$174,$F3),0)))</f>
        <v/>
      </c>
      <c r="I3" s="13">
        <f>IF($E3="Own",0,IF(OR($E3="Skip",$E3=""),0,IFERROR(INDEX(Options!$H$2:$H$174,$F3)/INDEX(Options!$R$2:$R$174,$F3),0)))</f>
        <v/>
      </c>
      <c r="J3" s="12" t="n"/>
      <c r="K3" s="10">
        <f>IF(OR($E3="Skip",$E3="Own",$E3=""),"",IFERROR(HYPERLINK(INDEX(Options!$I$2:$I$174,$F3),"buy link"),""))</f>
        <v/>
      </c>
      <c r="L3" s="11">
        <f>IF(OR($E3="Skip",$E3="Own",$E3=""),"",IFERROR(LEFT(INDEX(Options!$L$2:$L$174,$F3),140),""))</f>
        <v/>
      </c>
      <c r="M3" s="11">
        <f>IF(OR($E3="Skip",$E3="Own",$E3=""),"",IFERROR(INDEX(Options!$S$2:$S$174,$F3),""))</f>
        <v/>
      </c>
      <c r="N3">
        <f>IFERROR(INDEX(Options!$F$2:$F$174,MATCH($C3&amp;"|Budget",Options!$T$2:$T$174,0))/INDEX(Options!$R$2:$R$174,MATCH($C3&amp;"|Budget",Options!$T$2:$T$174,0)),0)</f>
        <v/>
      </c>
      <c r="O3">
        <f>IFERROR(INDEX(Options!$H$2:$H$174,MATCH($C3&amp;"|Budget",Options!$T$2:$T$174,0))/INDEX(Options!$R$2:$R$174,MATCH($C3&amp;"|Budget",Options!$T$2:$T$174,0)),0)</f>
        <v/>
      </c>
      <c r="P3">
        <f>IFERROR(INDEX(Options!$F$2:$F$174,MATCH($C3&amp;"|Value",Options!$T$2:$T$174,0))/INDEX(Options!$R$2:$R$174,MATCH($C3&amp;"|Value",Options!$T$2:$T$174,0)),0)</f>
        <v/>
      </c>
      <c r="Q3">
        <f>IFERROR(INDEX(Options!$H$2:$H$174,MATCH($C3&amp;"|Value",Options!$T$2:$T$174,0))/INDEX(Options!$R$2:$R$174,MATCH($C3&amp;"|Value",Options!$T$2:$T$174,0)),0)</f>
        <v/>
      </c>
      <c r="R3">
        <f>IFERROR(INDEX(Options!$F$2:$F$174,MATCH($C3&amp;"|Premium",Options!$T$2:$T$174,0))/INDEX(Options!$R$2:$R$174,MATCH($C3&amp;"|Premium",Options!$T$2:$T$174,0)),0)</f>
        <v/>
      </c>
      <c r="S3">
        <f>IFERROR(INDEX(Options!$H$2:$H$174,MATCH($C3&amp;"|Premium",Options!$T$2:$T$174,0))/INDEX(Options!$R$2:$R$174,MATCH($C3&amp;"|Premium",Options!$T$2:$T$174,0)),0)</f>
        <v/>
      </c>
    </row>
    <row r="4">
      <c r="A4" s="10" t="inlineStr">
        <is>
          <t>Worn</t>
        </is>
      </c>
      <c r="B4" s="10" t="inlineStr">
        <is>
          <t>Hiking pants (worn, no cotton)</t>
        </is>
      </c>
      <c r="C4" s="10" t="inlineStr">
        <is>
          <t>hiking_pants</t>
        </is>
      </c>
      <c r="D4" s="10" t="inlineStr">
        <is>
          <t>must</t>
        </is>
      </c>
      <c r="E4" s="10" t="inlineStr">
        <is>
          <t>Value</t>
        </is>
      </c>
      <c r="F4" s="10">
        <f>IFERROR(MATCH($C4&amp;"|"&amp;$E4,Options!$T$2:$T$174,0),"")</f>
        <v/>
      </c>
      <c r="G4" s="11">
        <f>IF(OR($E4="Skip",$E4=""),"(skipped)",IF($E4="Own","(own gear)",IFERROR(INDEX(Options!$D$2:$D$174,$F4)&amp;" -- "&amp;INDEX(Options!$E$2:$E$174,$F4),"?")))</f>
        <v/>
      </c>
      <c r="H4" s="12">
        <f>IF($E4="Own",N($J4),IF(OR($E4="Skip",$E4=""),0,IFERROR(INDEX(Options!$F$2:$F$174,$F4)/INDEX(Options!$R$2:$R$174,$F4),0)))</f>
        <v/>
      </c>
      <c r="I4" s="13">
        <f>IF($E4="Own",0,IF(OR($E4="Skip",$E4=""),0,IFERROR(INDEX(Options!$H$2:$H$174,$F4)/INDEX(Options!$R$2:$R$174,$F4),0)))</f>
        <v/>
      </c>
      <c r="J4" s="12" t="n"/>
      <c r="K4" s="10">
        <f>IF(OR($E4="Skip",$E4="Own",$E4=""),"",IFERROR(HYPERLINK(INDEX(Options!$I$2:$I$174,$F4),"buy link"),""))</f>
        <v/>
      </c>
      <c r="L4" s="11">
        <f>IF(OR($E4="Skip",$E4="Own",$E4=""),"",IFERROR(LEFT(INDEX(Options!$L$2:$L$174,$F4),140),""))</f>
        <v/>
      </c>
      <c r="M4" s="11">
        <f>IF(OR($E4="Skip",$E4="Own",$E4=""),"",IFERROR(INDEX(Options!$S$2:$S$174,$F4),""))</f>
        <v/>
      </c>
      <c r="N4">
        <f>IFERROR(INDEX(Options!$F$2:$F$174,MATCH($C4&amp;"|Budget",Options!$T$2:$T$174,0))/INDEX(Options!$R$2:$R$174,MATCH($C4&amp;"|Budget",Options!$T$2:$T$174,0)),0)</f>
        <v/>
      </c>
      <c r="O4">
        <f>IFERROR(INDEX(Options!$H$2:$H$174,MATCH($C4&amp;"|Budget",Options!$T$2:$T$174,0))/INDEX(Options!$R$2:$R$174,MATCH($C4&amp;"|Budget",Options!$T$2:$T$174,0)),0)</f>
        <v/>
      </c>
      <c r="P4">
        <f>IFERROR(INDEX(Options!$F$2:$F$174,MATCH($C4&amp;"|Value",Options!$T$2:$T$174,0))/INDEX(Options!$R$2:$R$174,MATCH($C4&amp;"|Value",Options!$T$2:$T$174,0)),0)</f>
        <v/>
      </c>
      <c r="Q4">
        <f>IFERROR(INDEX(Options!$H$2:$H$174,MATCH($C4&amp;"|Value",Options!$T$2:$T$174,0))/INDEX(Options!$R$2:$R$174,MATCH($C4&amp;"|Value",Options!$T$2:$T$174,0)),0)</f>
        <v/>
      </c>
      <c r="R4">
        <f>IFERROR(INDEX(Options!$F$2:$F$174,MATCH($C4&amp;"|Premium",Options!$T$2:$T$174,0))/INDEX(Options!$R$2:$R$174,MATCH($C4&amp;"|Premium",Options!$T$2:$T$174,0)),0)</f>
        <v/>
      </c>
      <c r="S4">
        <f>IFERROR(INDEX(Options!$H$2:$H$174,MATCH($C4&amp;"|Premium",Options!$T$2:$T$174,0))/INDEX(Options!$R$2:$R$174,MATCH($C4&amp;"|Premium",Options!$T$2:$T$174,0)),0)</f>
        <v/>
      </c>
    </row>
    <row r="5">
      <c r="A5" s="10" t="inlineStr">
        <is>
          <t>Worn</t>
        </is>
      </c>
      <c r="B5" s="10" t="inlineStr">
        <is>
          <t>Warm hat / beanie</t>
        </is>
      </c>
      <c r="C5" s="10" t="inlineStr">
        <is>
          <t>sun_warm_hat_beanie</t>
        </is>
      </c>
      <c r="D5" s="10" t="inlineStr">
        <is>
          <t>must</t>
        </is>
      </c>
      <c r="E5" s="10" t="inlineStr">
        <is>
          <t>Value</t>
        </is>
      </c>
      <c r="F5" s="10">
        <f>IFERROR(MATCH($C5&amp;"|"&amp;$E5,Options!$T$2:$T$174,0),"")</f>
        <v/>
      </c>
      <c r="G5" s="11">
        <f>IF(OR($E5="Skip",$E5=""),"(skipped)",IF($E5="Own","(own gear)",IFERROR(INDEX(Options!$D$2:$D$174,$F5)&amp;" -- "&amp;INDEX(Options!$E$2:$E$174,$F5),"?")))</f>
        <v/>
      </c>
      <c r="H5" s="12">
        <f>IF($E5="Own",N($J5),IF(OR($E5="Skip",$E5=""),0,IFERROR(INDEX(Options!$F$2:$F$174,$F5)/INDEX(Options!$R$2:$R$174,$F5),0)))</f>
        <v/>
      </c>
      <c r="I5" s="13">
        <f>IF($E5="Own",0,IF(OR($E5="Skip",$E5=""),0,IFERROR(INDEX(Options!$H$2:$H$174,$F5)/INDEX(Options!$R$2:$R$174,$F5),0)))</f>
        <v/>
      </c>
      <c r="J5" s="12" t="n"/>
      <c r="K5" s="10">
        <f>IF(OR($E5="Skip",$E5="Own",$E5=""),"",IFERROR(HYPERLINK(INDEX(Options!$I$2:$I$174,$F5),"buy link"),""))</f>
        <v/>
      </c>
      <c r="L5" s="11">
        <f>IF(OR($E5="Skip",$E5="Own",$E5=""),"",IFERROR(LEFT(INDEX(Options!$L$2:$L$174,$F5),140),""))</f>
        <v/>
      </c>
      <c r="M5" s="11">
        <f>IF(OR($E5="Skip",$E5="Own",$E5=""),"",IFERROR(INDEX(Options!$S$2:$S$174,$F5),""))</f>
        <v/>
      </c>
      <c r="N5">
        <f>IFERROR(INDEX(Options!$F$2:$F$174,MATCH($C5&amp;"|Budget",Options!$T$2:$T$174,0))/INDEX(Options!$R$2:$R$174,MATCH($C5&amp;"|Budget",Options!$T$2:$T$174,0)),0)</f>
        <v/>
      </c>
      <c r="O5">
        <f>IFERROR(INDEX(Options!$H$2:$H$174,MATCH($C5&amp;"|Budget",Options!$T$2:$T$174,0))/INDEX(Options!$R$2:$R$174,MATCH($C5&amp;"|Budget",Options!$T$2:$T$174,0)),0)</f>
        <v/>
      </c>
      <c r="P5">
        <f>IFERROR(INDEX(Options!$F$2:$F$174,MATCH($C5&amp;"|Value",Options!$T$2:$T$174,0))/INDEX(Options!$R$2:$R$174,MATCH($C5&amp;"|Value",Options!$T$2:$T$174,0)),0)</f>
        <v/>
      </c>
      <c r="Q5">
        <f>IFERROR(INDEX(Options!$H$2:$H$174,MATCH($C5&amp;"|Value",Options!$T$2:$T$174,0))/INDEX(Options!$R$2:$R$174,MATCH($C5&amp;"|Value",Options!$T$2:$T$174,0)),0)</f>
        <v/>
      </c>
      <c r="R5">
        <f>IFERROR(INDEX(Options!$F$2:$F$174,MATCH($C5&amp;"|Premium",Options!$T$2:$T$174,0))/INDEX(Options!$R$2:$R$174,MATCH($C5&amp;"|Premium",Options!$T$2:$T$174,0)),0)</f>
        <v/>
      </c>
      <c r="S5">
        <f>IFERROR(INDEX(Options!$H$2:$H$174,MATCH($C5&amp;"|Premium",Options!$T$2:$T$174,0))/INDEX(Options!$R$2:$R$174,MATCH($C5&amp;"|Premium",Options!$T$2:$T$174,0)),0)</f>
        <v/>
      </c>
    </row>
    <row r="6">
      <c r="A6" s="10" t="inlineStr">
        <is>
          <t>Worn</t>
        </is>
      </c>
      <c r="B6" s="10" t="inlineStr">
        <is>
          <t>Blaze orange hat/vest (required, deer season)</t>
        </is>
      </c>
      <c r="C6" s="10" t="inlineStr">
        <is>
          <t>blaze_orange_hat_vest</t>
        </is>
      </c>
      <c r="D6" s="10" t="inlineStr">
        <is>
          <t>must</t>
        </is>
      </c>
      <c r="E6" s="10" t="inlineStr">
        <is>
          <t>Value</t>
        </is>
      </c>
      <c r="F6" s="10">
        <f>IFERROR(MATCH($C6&amp;"|"&amp;$E6,Options!$T$2:$T$174,0),"")</f>
        <v/>
      </c>
      <c r="G6" s="11">
        <f>IF(OR($E6="Skip",$E6=""),"(skipped)",IF($E6="Own","(own gear)",IFERROR(INDEX(Options!$D$2:$D$174,$F6)&amp;" -- "&amp;INDEX(Options!$E$2:$E$174,$F6),"?")))</f>
        <v/>
      </c>
      <c r="H6" s="12">
        <f>IF($E6="Own",N($J6),IF(OR($E6="Skip",$E6=""),0,IFERROR(INDEX(Options!$F$2:$F$174,$F6)/INDEX(Options!$R$2:$R$174,$F6),0)))</f>
        <v/>
      </c>
      <c r="I6" s="13">
        <f>IF($E6="Own",0,IF(OR($E6="Skip",$E6=""),0,IFERROR(INDEX(Options!$H$2:$H$174,$F6)/INDEX(Options!$R$2:$R$174,$F6),0)))</f>
        <v/>
      </c>
      <c r="J6" s="12" t="n"/>
      <c r="K6" s="10">
        <f>IF(OR($E6="Skip",$E6="Own",$E6=""),"",IFERROR(HYPERLINK(INDEX(Options!$I$2:$I$174,$F6),"buy link"),""))</f>
        <v/>
      </c>
      <c r="L6" s="11">
        <f>IF(OR($E6="Skip",$E6="Own",$E6=""),"",IFERROR(LEFT(INDEX(Options!$L$2:$L$174,$F6),140),""))</f>
        <v/>
      </c>
      <c r="M6" s="11">
        <f>IF(OR($E6="Skip",$E6="Own",$E6=""),"",IFERROR(INDEX(Options!$S$2:$S$174,$F6),""))</f>
        <v/>
      </c>
      <c r="N6">
        <f>IFERROR(INDEX(Options!$F$2:$F$174,MATCH($C6&amp;"|Budget",Options!$T$2:$T$174,0))/INDEX(Options!$R$2:$R$174,MATCH($C6&amp;"|Budget",Options!$T$2:$T$174,0)),0)</f>
        <v/>
      </c>
      <c r="O6">
        <f>IFERROR(INDEX(Options!$H$2:$H$174,MATCH($C6&amp;"|Budget",Options!$T$2:$T$174,0))/INDEX(Options!$R$2:$R$174,MATCH($C6&amp;"|Budget",Options!$T$2:$T$174,0)),0)</f>
        <v/>
      </c>
      <c r="P6">
        <f>IFERROR(INDEX(Options!$F$2:$F$174,MATCH($C6&amp;"|Value",Options!$T$2:$T$174,0))/INDEX(Options!$R$2:$R$174,MATCH($C6&amp;"|Value",Options!$T$2:$T$174,0)),0)</f>
        <v/>
      </c>
      <c r="Q6">
        <f>IFERROR(INDEX(Options!$H$2:$H$174,MATCH($C6&amp;"|Value",Options!$T$2:$T$174,0))/INDEX(Options!$R$2:$R$174,MATCH($C6&amp;"|Value",Options!$T$2:$T$174,0)),0)</f>
        <v/>
      </c>
      <c r="R6">
        <f>IFERROR(INDEX(Options!$F$2:$F$174,MATCH($C6&amp;"|Premium",Options!$T$2:$T$174,0))/INDEX(Options!$R$2:$R$174,MATCH($C6&amp;"|Premium",Options!$T$2:$T$174,0)),0)</f>
        <v/>
      </c>
      <c r="S6">
        <f>IFERROR(INDEX(Options!$H$2:$H$174,MATCH($C6&amp;"|Premium",Options!$T$2:$T$174,0))/INDEX(Options!$R$2:$R$174,MATCH($C6&amp;"|Premium",Options!$T$2:$T$174,0)),0)</f>
        <v/>
      </c>
    </row>
    <row r="7">
      <c r="A7" s="10" t="inlineStr">
        <is>
          <t>Worn</t>
        </is>
      </c>
      <c r="B7" s="10" t="inlineStr">
        <is>
          <t>Light liner gloves (cold mornings)</t>
        </is>
      </c>
      <c r="C7" s="10" t="inlineStr">
        <is>
          <t>light_gloves</t>
        </is>
      </c>
      <c r="D7" s="10" t="inlineStr">
        <is>
          <t>nice</t>
        </is>
      </c>
      <c r="E7" s="10" t="inlineStr">
        <is>
          <t>Value</t>
        </is>
      </c>
      <c r="F7" s="10">
        <f>IFERROR(MATCH($C7&amp;"|"&amp;$E7,Options!$T$2:$T$174,0),"")</f>
        <v/>
      </c>
      <c r="G7" s="11">
        <f>IF(OR($E7="Skip",$E7=""),"(skipped)",IF($E7="Own","(own gear)",IFERROR(INDEX(Options!$D$2:$D$174,$F7)&amp;" -- "&amp;INDEX(Options!$E$2:$E$174,$F7),"?")))</f>
        <v/>
      </c>
      <c r="H7" s="12">
        <f>IF($E7="Own",N($J7),IF(OR($E7="Skip",$E7=""),0,IFERROR(INDEX(Options!$F$2:$F$174,$F7)/INDEX(Options!$R$2:$R$174,$F7),0)))</f>
        <v/>
      </c>
      <c r="I7" s="13">
        <f>IF($E7="Own",0,IF(OR($E7="Skip",$E7=""),0,IFERROR(INDEX(Options!$H$2:$H$174,$F7)/INDEX(Options!$R$2:$R$174,$F7),0)))</f>
        <v/>
      </c>
      <c r="J7" s="12" t="n"/>
      <c r="K7" s="10">
        <f>IF(OR($E7="Skip",$E7="Own",$E7=""),"",IFERROR(HYPERLINK(INDEX(Options!$I$2:$I$174,$F7),"buy link"),""))</f>
        <v/>
      </c>
      <c r="L7" s="11">
        <f>IF(OR($E7="Skip",$E7="Own",$E7=""),"",IFERROR(LEFT(INDEX(Options!$L$2:$L$174,$F7),140),""))</f>
        <v/>
      </c>
      <c r="M7" s="11">
        <f>IF(OR($E7="Skip",$E7="Own",$E7=""),"",IFERROR(INDEX(Options!$S$2:$S$174,$F7),""))</f>
        <v/>
      </c>
      <c r="N7">
        <f>IFERROR(INDEX(Options!$F$2:$F$174,MATCH($C7&amp;"|Budget",Options!$T$2:$T$174,0))/INDEX(Options!$R$2:$R$174,MATCH($C7&amp;"|Budget",Options!$T$2:$T$174,0)),0)</f>
        <v/>
      </c>
      <c r="O7">
        <f>IFERROR(INDEX(Options!$H$2:$H$174,MATCH($C7&amp;"|Budget",Options!$T$2:$T$174,0))/INDEX(Options!$R$2:$R$174,MATCH($C7&amp;"|Budget",Options!$T$2:$T$174,0)),0)</f>
        <v/>
      </c>
      <c r="P7">
        <f>IFERROR(INDEX(Options!$F$2:$F$174,MATCH($C7&amp;"|Value",Options!$T$2:$T$174,0))/INDEX(Options!$R$2:$R$174,MATCH($C7&amp;"|Value",Options!$T$2:$T$174,0)),0)</f>
        <v/>
      </c>
      <c r="Q7">
        <f>IFERROR(INDEX(Options!$H$2:$H$174,MATCH($C7&amp;"|Value",Options!$T$2:$T$174,0))/INDEX(Options!$R$2:$R$174,MATCH($C7&amp;"|Value",Options!$T$2:$T$174,0)),0)</f>
        <v/>
      </c>
      <c r="R7">
        <f>IFERROR(INDEX(Options!$F$2:$F$174,MATCH($C7&amp;"|Premium",Options!$T$2:$T$174,0))/INDEX(Options!$R$2:$R$174,MATCH($C7&amp;"|Premium",Options!$T$2:$T$174,0)),0)</f>
        <v/>
      </c>
      <c r="S7">
        <f>IFERROR(INDEX(Options!$H$2:$H$174,MATCH($C7&amp;"|Premium",Options!$T$2:$T$174,0))/INDEX(Options!$R$2:$R$174,MATCH($C7&amp;"|Premium",Options!$T$2:$T$174,0)),0)</f>
        <v/>
      </c>
    </row>
    <row r="8">
      <c r="A8" s="10" t="inlineStr">
        <is>
          <t>Overnight Pack</t>
        </is>
      </c>
      <c r="B8" s="10" t="inlineStr">
        <is>
          <t>Backpack, 40-60L</t>
        </is>
      </c>
      <c r="C8" s="10" t="inlineStr">
        <is>
          <t>backpack</t>
        </is>
      </c>
      <c r="D8" s="10" t="inlineStr">
        <is>
          <t>must</t>
        </is>
      </c>
      <c r="E8" s="10" t="inlineStr">
        <is>
          <t>Value</t>
        </is>
      </c>
      <c r="F8" s="10">
        <f>IFERROR(MATCH($C8&amp;"|"&amp;$E8,Options!$T$2:$T$174,0),"")</f>
        <v/>
      </c>
      <c r="G8" s="11">
        <f>IF(OR($E8="Skip",$E8=""),"(skipped)",IF($E8="Own","(own gear)",IFERROR(INDEX(Options!$D$2:$D$174,$F8)&amp;" -- "&amp;INDEX(Options!$E$2:$E$174,$F8),"?")))</f>
        <v/>
      </c>
      <c r="H8" s="12">
        <f>IF($E8="Own",N($J8),IF(OR($E8="Skip",$E8=""),0,IFERROR(INDEX(Options!$F$2:$F$174,$F8)/INDEX(Options!$R$2:$R$174,$F8),0)))</f>
        <v/>
      </c>
      <c r="I8" s="13">
        <f>IF($E8="Own",0,IF(OR($E8="Skip",$E8=""),0,IFERROR(INDEX(Options!$H$2:$H$174,$F8)/INDEX(Options!$R$2:$R$174,$F8),0)))</f>
        <v/>
      </c>
      <c r="J8" s="12" t="n"/>
      <c r="K8" s="10">
        <f>IF(OR($E8="Skip",$E8="Own",$E8=""),"",IFERROR(HYPERLINK(INDEX(Options!$I$2:$I$174,$F8),"buy link"),""))</f>
        <v/>
      </c>
      <c r="L8" s="11">
        <f>IF(OR($E8="Skip",$E8="Own",$E8=""),"",IFERROR(LEFT(INDEX(Options!$L$2:$L$174,$F8),140),""))</f>
        <v/>
      </c>
      <c r="M8" s="11">
        <f>IF(OR($E8="Skip",$E8="Own",$E8=""),"",IFERROR(INDEX(Options!$S$2:$S$174,$F8),""))</f>
        <v/>
      </c>
      <c r="N8">
        <f>IFERROR(INDEX(Options!$F$2:$F$174,MATCH($C8&amp;"|Budget",Options!$T$2:$T$174,0))/INDEX(Options!$R$2:$R$174,MATCH($C8&amp;"|Budget",Options!$T$2:$T$174,0)),0)</f>
        <v/>
      </c>
      <c r="O8">
        <f>IFERROR(INDEX(Options!$H$2:$H$174,MATCH($C8&amp;"|Budget",Options!$T$2:$T$174,0))/INDEX(Options!$R$2:$R$174,MATCH($C8&amp;"|Budget",Options!$T$2:$T$174,0)),0)</f>
        <v/>
      </c>
      <c r="P8">
        <f>IFERROR(INDEX(Options!$F$2:$F$174,MATCH($C8&amp;"|Value",Options!$T$2:$T$174,0))/INDEX(Options!$R$2:$R$174,MATCH($C8&amp;"|Value",Options!$T$2:$T$174,0)),0)</f>
        <v/>
      </c>
      <c r="Q8">
        <f>IFERROR(INDEX(Options!$H$2:$H$174,MATCH($C8&amp;"|Value",Options!$T$2:$T$174,0))/INDEX(Options!$R$2:$R$174,MATCH($C8&amp;"|Value",Options!$T$2:$T$174,0)),0)</f>
        <v/>
      </c>
      <c r="R8">
        <f>IFERROR(INDEX(Options!$F$2:$F$174,MATCH($C8&amp;"|Premium",Options!$T$2:$T$174,0))/INDEX(Options!$R$2:$R$174,MATCH($C8&amp;"|Premium",Options!$T$2:$T$174,0)),0)</f>
        <v/>
      </c>
      <c r="S8">
        <f>IFERROR(INDEX(Options!$H$2:$H$174,MATCH($C8&amp;"|Premium",Options!$T$2:$T$174,0))/INDEX(Options!$R$2:$R$174,MATCH($C8&amp;"|Premium",Options!$T$2:$T$174,0)),0)</f>
        <v/>
      </c>
    </row>
    <row r="9">
      <c r="A9" s="10" t="inlineStr">
        <is>
          <t>Overnight Pack</t>
        </is>
      </c>
      <c r="B9" s="10" t="inlineStr">
        <is>
          <t>Tent/shelter (personal, 1-person tent, one per hiker)</t>
        </is>
      </c>
      <c r="C9" s="10" t="inlineStr">
        <is>
          <t>tent_shelter</t>
        </is>
      </c>
      <c r="D9" s="10" t="inlineStr">
        <is>
          <t>must</t>
        </is>
      </c>
      <c r="E9" s="10" t="inlineStr">
        <is>
          <t>Budget</t>
        </is>
      </c>
      <c r="F9" s="10">
        <f>IFERROR(MATCH($C9&amp;"|"&amp;$E9,Options!$T$2:$T$174,0),"")</f>
        <v/>
      </c>
      <c r="G9" s="11">
        <f>IF(OR($E9="Skip",$E9=""),"(skipped)",IF($E9="Own","(own gear)",IFERROR(INDEX(Options!$D$2:$D$174,$F9)&amp;" -- "&amp;INDEX(Options!$E$2:$E$174,$F9),"?")))</f>
        <v/>
      </c>
      <c r="H9" s="12">
        <f>IF($E9="Own",N($J9),IF(OR($E9="Skip",$E9=""),0,IFERROR(INDEX(Options!$F$2:$F$174,$F9)/INDEX(Options!$R$2:$R$174,$F9),0)))</f>
        <v/>
      </c>
      <c r="I9" s="13">
        <f>IF($E9="Own",0,IF(OR($E9="Skip",$E9=""),0,IFERROR(INDEX(Options!$H$2:$H$174,$F9)/INDEX(Options!$R$2:$R$174,$F9),0)))</f>
        <v/>
      </c>
      <c r="J9" s="12" t="n"/>
      <c r="K9" s="10">
        <f>IF(OR($E9="Skip",$E9="Own",$E9=""),"",IFERROR(HYPERLINK(INDEX(Options!$I$2:$I$174,$F9),"buy link"),""))</f>
        <v/>
      </c>
      <c r="L9" s="11">
        <f>IF(OR($E9="Skip",$E9="Own",$E9=""),"",IFERROR(LEFT(INDEX(Options!$L$2:$L$174,$F9),140),""))</f>
        <v/>
      </c>
      <c r="M9" s="11">
        <f>IF(OR($E9="Skip",$E9="Own",$E9=""),"",IFERROR(INDEX(Options!$S$2:$S$174,$F9),""))</f>
        <v/>
      </c>
      <c r="N9">
        <f>IFERROR(INDEX(Options!$F$2:$F$174,MATCH($C9&amp;"|Budget",Options!$T$2:$T$174,0))/INDEX(Options!$R$2:$R$174,MATCH($C9&amp;"|Budget",Options!$T$2:$T$174,0)),0)</f>
        <v/>
      </c>
      <c r="O9">
        <f>IFERROR(INDEX(Options!$H$2:$H$174,MATCH($C9&amp;"|Budget",Options!$T$2:$T$174,0))/INDEX(Options!$R$2:$R$174,MATCH($C9&amp;"|Budget",Options!$T$2:$T$174,0)),0)</f>
        <v/>
      </c>
      <c r="P9">
        <f>IFERROR(INDEX(Options!$F$2:$F$174,MATCH($C9&amp;"|Value",Options!$T$2:$T$174,0))/INDEX(Options!$R$2:$R$174,MATCH($C9&amp;"|Value",Options!$T$2:$T$174,0)),0)</f>
        <v/>
      </c>
      <c r="Q9">
        <f>IFERROR(INDEX(Options!$H$2:$H$174,MATCH($C9&amp;"|Value",Options!$T$2:$T$174,0))/INDEX(Options!$R$2:$R$174,MATCH($C9&amp;"|Value",Options!$T$2:$T$174,0)),0)</f>
        <v/>
      </c>
      <c r="R9">
        <f>IFERROR(INDEX(Options!$F$2:$F$174,MATCH($C9&amp;"|Premium",Options!$T$2:$T$174,0))/INDEX(Options!$R$2:$R$174,MATCH($C9&amp;"|Premium",Options!$T$2:$T$174,0)),0)</f>
        <v/>
      </c>
      <c r="S9">
        <f>IFERROR(INDEX(Options!$H$2:$H$174,MATCH($C9&amp;"|Premium",Options!$T$2:$T$174,0))/INDEX(Options!$R$2:$R$174,MATCH($C9&amp;"|Premium",Options!$T$2:$T$174,0)),0)</f>
        <v/>
      </c>
    </row>
    <row r="10">
      <c r="A10" s="10" t="inlineStr">
        <is>
          <t>Overnight Pack</t>
        </is>
      </c>
      <c r="B10" s="10" t="inlineStr">
        <is>
          <t>Sleeping bag/quilt (20F) -- superseded by temperature choice, see BUY_LIST.md</t>
        </is>
      </c>
      <c r="C10" s="10" t="inlineStr">
        <is>
          <t>sleep_system</t>
        </is>
      </c>
      <c r="D10" s="10" t="inlineStr">
        <is>
          <t>alt</t>
        </is>
      </c>
      <c r="E10" s="10" t="inlineStr">
        <is>
          <t>Skip</t>
        </is>
      </c>
      <c r="F10" s="10">
        <f>IFERROR(MATCH($C10&amp;"|"&amp;$E10,Options!$T$2:$T$174,0),"")</f>
        <v/>
      </c>
      <c r="G10" s="11">
        <f>IF(OR($E10="Skip",$E10=""),"(skipped)",IF($E10="Own","(own gear)",IFERROR(INDEX(Options!$D$2:$D$174,$F10)&amp;" -- "&amp;INDEX(Options!$E$2:$E$174,$F10),"?")))</f>
        <v/>
      </c>
      <c r="H10" s="12">
        <f>IF($E10="Own",N($J10),IF(OR($E10="Skip",$E10=""),0,IFERROR(INDEX(Options!$F$2:$F$174,$F10)/INDEX(Options!$R$2:$R$174,$F10),0)))</f>
        <v/>
      </c>
      <c r="I10" s="13">
        <f>IF($E10="Own",0,IF(OR($E10="Skip",$E10=""),0,IFERROR(INDEX(Options!$H$2:$H$174,$F10)/INDEX(Options!$R$2:$R$174,$F10),0)))</f>
        <v/>
      </c>
      <c r="J10" s="12" t="n"/>
      <c r="K10" s="10">
        <f>IF(OR($E10="Skip",$E10="Own",$E10=""),"",IFERROR(HYPERLINK(INDEX(Options!$I$2:$I$174,$F10),"buy link"),""))</f>
        <v/>
      </c>
      <c r="L10" s="11">
        <f>IF(OR($E10="Skip",$E10="Own",$E10=""),"",IFERROR(LEFT(INDEX(Options!$L$2:$L$174,$F10),140),""))</f>
        <v/>
      </c>
      <c r="M10" s="11">
        <f>IF(OR($E10="Skip",$E10="Own",$E10=""),"",IFERROR(INDEX(Options!$S$2:$S$174,$F10),""))</f>
        <v/>
      </c>
      <c r="N10" t="n">
        <v>0</v>
      </c>
      <c r="O10" t="n">
        <v>0</v>
      </c>
      <c r="P10" t="n">
        <v>0</v>
      </c>
      <c r="Q10" t="n">
        <v>0</v>
      </c>
      <c r="R10" t="n">
        <v>0</v>
      </c>
      <c r="S10" t="n">
        <v>0</v>
      </c>
    </row>
    <row r="11">
      <c r="A11" s="10" t="inlineStr">
        <is>
          <t>Overnight Pack</t>
        </is>
      </c>
      <c r="B11" s="10" t="inlineStr">
        <is>
          <t>Sleeping bag/quilt (30F) -- superseded by temperature choice, see BUY_LIST.md</t>
        </is>
      </c>
      <c r="C11" s="10" t="inlineStr">
        <is>
          <t>sleep_system_30f</t>
        </is>
      </c>
      <c r="D11" s="10" t="inlineStr">
        <is>
          <t>alt</t>
        </is>
      </c>
      <c r="E11" s="10" t="inlineStr">
        <is>
          <t>Skip</t>
        </is>
      </c>
      <c r="F11" s="10">
        <f>IFERROR(MATCH($C11&amp;"|"&amp;$E11,Options!$T$2:$T$174,0),"")</f>
        <v/>
      </c>
      <c r="G11" s="11">
        <f>IF(OR($E11="Skip",$E11=""),"(skipped)",IF($E11="Own","(own gear)",IFERROR(INDEX(Options!$D$2:$D$174,$F11)&amp;" -- "&amp;INDEX(Options!$E$2:$E$174,$F11),"?")))</f>
        <v/>
      </c>
      <c r="H11" s="12">
        <f>IF($E11="Own",N($J11),IF(OR($E11="Skip",$E11=""),0,IFERROR(INDEX(Options!$F$2:$F$174,$F11)/INDEX(Options!$R$2:$R$174,$F11),0)))</f>
        <v/>
      </c>
      <c r="I11" s="13">
        <f>IF($E11="Own",0,IF(OR($E11="Skip",$E11=""),0,IFERROR(INDEX(Options!$H$2:$H$174,$F11)/INDEX(Options!$R$2:$R$174,$F11),0)))</f>
        <v/>
      </c>
      <c r="J11" s="12" t="n"/>
      <c r="K11" s="10">
        <f>IF(OR($E11="Skip",$E11="Own",$E11=""),"",IFERROR(HYPERLINK(INDEX(Options!$I$2:$I$174,$F11),"buy link"),""))</f>
        <v/>
      </c>
      <c r="L11" s="11">
        <f>IF(OR($E11="Skip",$E11="Own",$E11=""),"",IFERROR(LEFT(INDEX(Options!$L$2:$L$174,$F11),140),""))</f>
        <v/>
      </c>
      <c r="M11" s="11">
        <f>IF(OR($E11="Skip",$E11="Own",$E11=""),"",IFERROR(INDEX(Options!$S$2:$S$174,$F11),""))</f>
        <v/>
      </c>
      <c r="N11">
        <f>IFERROR(INDEX(Options!$F$2:$F$174,MATCH($C11&amp;"|Budget",Options!$T$2:$T$174,0))/INDEX(Options!$R$2:$R$174,MATCH($C11&amp;"|Budget",Options!$T$2:$T$174,0)),0)</f>
        <v/>
      </c>
      <c r="O11">
        <f>IFERROR(INDEX(Options!$H$2:$H$174,MATCH($C11&amp;"|Budget",Options!$T$2:$T$174,0))/INDEX(Options!$R$2:$R$174,MATCH($C11&amp;"|Budget",Options!$T$2:$T$174,0)),0)</f>
        <v/>
      </c>
      <c r="P11">
        <f>IFERROR(INDEX(Options!$F$2:$F$174,MATCH($C11&amp;"|Value",Options!$T$2:$T$174,0))/INDEX(Options!$R$2:$R$174,MATCH($C11&amp;"|Value",Options!$T$2:$T$174,0)),0)</f>
        <v/>
      </c>
      <c r="Q11">
        <f>IFERROR(INDEX(Options!$H$2:$H$174,MATCH($C11&amp;"|Value",Options!$T$2:$T$174,0))/INDEX(Options!$R$2:$R$174,MATCH($C11&amp;"|Value",Options!$T$2:$T$174,0)),0)</f>
        <v/>
      </c>
      <c r="R11">
        <f>IFERROR(INDEX(Options!$F$2:$F$174,MATCH($C11&amp;"|Premium",Options!$T$2:$T$174,0))/INDEX(Options!$R$2:$R$174,MATCH($C11&amp;"|Premium",Options!$T$2:$T$174,0)),0)</f>
        <v/>
      </c>
      <c r="S11">
        <f>IFERROR(INDEX(Options!$H$2:$H$174,MATCH($C11&amp;"|Premium",Options!$T$2:$T$174,0))/INDEX(Options!$R$2:$R$174,MATCH($C11&amp;"|Premium",Options!$T$2:$T$174,0)),0)</f>
        <v/>
      </c>
    </row>
    <row r="12">
      <c r="A12" s="10" t="inlineStr">
        <is>
          <t>Overnight Pack</t>
        </is>
      </c>
      <c r="B12" s="10" t="inlineStr">
        <is>
          <t>Sleeping pad -- superseded by temperature choice, see BUY_LIST.md</t>
        </is>
      </c>
      <c r="C12" s="10" t="inlineStr">
        <is>
          <t>sleeping_pad</t>
        </is>
      </c>
      <c r="D12" s="10" t="inlineStr">
        <is>
          <t>alt</t>
        </is>
      </c>
      <c r="E12" s="10" t="inlineStr">
        <is>
          <t>Skip</t>
        </is>
      </c>
      <c r="F12" s="10">
        <f>IFERROR(MATCH($C12&amp;"|"&amp;$E12,Options!$T$2:$T$174,0),"")</f>
        <v/>
      </c>
      <c r="G12" s="11">
        <f>IF(OR($E12="Skip",$E12=""),"(skipped)",IF($E12="Own","(own gear)",IFERROR(INDEX(Options!$D$2:$D$174,$F12)&amp;" -- "&amp;INDEX(Options!$E$2:$E$174,$F12),"?")))</f>
        <v/>
      </c>
      <c r="H12" s="12">
        <f>IF($E12="Own",N($J12),IF(OR($E12="Skip",$E12=""),0,IFERROR(INDEX(Options!$F$2:$F$174,$F12)/INDEX(Options!$R$2:$R$174,$F12),0)))</f>
        <v/>
      </c>
      <c r="I12" s="13">
        <f>IF($E12="Own",0,IF(OR($E12="Skip",$E12=""),0,IFERROR(INDEX(Options!$H$2:$H$174,$F12)/INDEX(Options!$R$2:$R$174,$F12),0)))</f>
        <v/>
      </c>
      <c r="J12" s="12" t="n"/>
      <c r="K12" s="10">
        <f>IF(OR($E12="Skip",$E12="Own",$E12=""),"",IFERROR(HYPERLINK(INDEX(Options!$I$2:$I$174,$F12),"buy link"),""))</f>
        <v/>
      </c>
      <c r="L12" s="11">
        <f>IF(OR($E12="Skip",$E12="Own",$E12=""),"",IFERROR(LEFT(INDEX(Options!$L$2:$L$174,$F12),140),""))</f>
        <v/>
      </c>
      <c r="M12" s="11">
        <f>IF(OR($E12="Skip",$E12="Own",$E12=""),"",IFERROR(INDEX(Options!$S$2:$S$174,$F12),""))</f>
        <v/>
      </c>
      <c r="N12">
        <f>IFERROR(INDEX(Options!$F$2:$F$174,MATCH($C12&amp;"|Budget",Options!$T$2:$T$174,0))/INDEX(Options!$R$2:$R$174,MATCH($C12&amp;"|Budget",Options!$T$2:$T$174,0)),0)</f>
        <v/>
      </c>
      <c r="O12">
        <f>IFERROR(INDEX(Options!$H$2:$H$174,MATCH($C12&amp;"|Budget",Options!$T$2:$T$174,0))/INDEX(Options!$R$2:$R$174,MATCH($C12&amp;"|Budget",Options!$T$2:$T$174,0)),0)</f>
        <v/>
      </c>
      <c r="P12">
        <f>IFERROR(INDEX(Options!$F$2:$F$174,MATCH($C12&amp;"|Value",Options!$T$2:$T$174,0))/INDEX(Options!$R$2:$R$174,MATCH($C12&amp;"|Value",Options!$T$2:$T$174,0)),0)</f>
        <v/>
      </c>
      <c r="Q12">
        <f>IFERROR(INDEX(Options!$H$2:$H$174,MATCH($C12&amp;"|Value",Options!$T$2:$T$174,0))/INDEX(Options!$R$2:$R$174,MATCH($C12&amp;"|Value",Options!$T$2:$T$174,0)),0)</f>
        <v/>
      </c>
      <c r="R12">
        <f>IFERROR(INDEX(Options!$F$2:$F$174,MATCH($C12&amp;"|Premium",Options!$T$2:$T$174,0))/INDEX(Options!$R$2:$R$174,MATCH($C12&amp;"|Premium",Options!$T$2:$T$174,0)),0)</f>
        <v/>
      </c>
      <c r="S12">
        <f>IFERROR(INDEX(Options!$H$2:$H$174,MATCH($C12&amp;"|Premium",Options!$T$2:$T$174,0))/INDEX(Options!$R$2:$R$174,MATCH($C12&amp;"|Premium",Options!$T$2:$T$174,0)),0)</f>
        <v/>
      </c>
    </row>
    <row r="13">
      <c r="A13" s="10" t="inlineStr">
        <is>
          <t>Overnight Pack</t>
        </is>
      </c>
      <c r="B13" s="10" t="inlineStr">
        <is>
          <t>Pillow</t>
        </is>
      </c>
      <c r="C13" s="10" t="inlineStr">
        <is>
          <t>pillow</t>
        </is>
      </c>
      <c r="D13" s="10" t="inlineStr">
        <is>
          <t>nice</t>
        </is>
      </c>
      <c r="E13" s="10" t="inlineStr">
        <is>
          <t>Budget</t>
        </is>
      </c>
      <c r="F13" s="10">
        <f>IFERROR(MATCH($C13&amp;"|"&amp;$E13,Options!$T$2:$T$174,0),"")</f>
        <v/>
      </c>
      <c r="G13" s="11">
        <f>IF(OR($E13="Skip",$E13=""),"(skipped)",IF($E13="Own","(own gear)",IFERROR(INDEX(Options!$D$2:$D$174,$F13)&amp;" -- "&amp;INDEX(Options!$E$2:$E$174,$F13),"?")))</f>
        <v/>
      </c>
      <c r="H13" s="12">
        <f>IF($E13="Own",N($J13),IF(OR($E13="Skip",$E13=""),0,IFERROR(INDEX(Options!$F$2:$F$174,$F13)/INDEX(Options!$R$2:$R$174,$F13),0)))</f>
        <v/>
      </c>
      <c r="I13" s="13">
        <f>IF($E13="Own",0,IF(OR($E13="Skip",$E13=""),0,IFERROR(INDEX(Options!$H$2:$H$174,$F13)/INDEX(Options!$R$2:$R$174,$F13),0)))</f>
        <v/>
      </c>
      <c r="J13" s="12" t="n"/>
      <c r="K13" s="10">
        <f>IF(OR($E13="Skip",$E13="Own",$E13=""),"",IFERROR(HYPERLINK(INDEX(Options!$I$2:$I$174,$F13),"buy link"),""))</f>
        <v/>
      </c>
      <c r="L13" s="11">
        <f>IF(OR($E13="Skip",$E13="Own",$E13=""),"",IFERROR(LEFT(INDEX(Options!$L$2:$L$174,$F13),140),""))</f>
        <v/>
      </c>
      <c r="M13" s="11">
        <f>IF(OR($E13="Skip",$E13="Own",$E13=""),"",IFERROR(INDEX(Options!$S$2:$S$174,$F13),""))</f>
        <v/>
      </c>
      <c r="N13">
        <f>IFERROR(INDEX(Options!$F$2:$F$174,MATCH($C13&amp;"|Budget",Options!$T$2:$T$174,0))/INDEX(Options!$R$2:$R$174,MATCH($C13&amp;"|Budget",Options!$T$2:$T$174,0)),0)</f>
        <v/>
      </c>
      <c r="O13">
        <f>IFERROR(INDEX(Options!$H$2:$H$174,MATCH($C13&amp;"|Budget",Options!$T$2:$T$174,0))/INDEX(Options!$R$2:$R$174,MATCH($C13&amp;"|Budget",Options!$T$2:$T$174,0)),0)</f>
        <v/>
      </c>
      <c r="P13">
        <f>IFERROR(INDEX(Options!$F$2:$F$174,MATCH($C13&amp;"|Value",Options!$T$2:$T$174,0))/INDEX(Options!$R$2:$R$174,MATCH($C13&amp;"|Value",Options!$T$2:$T$174,0)),0)</f>
        <v/>
      </c>
      <c r="Q13">
        <f>IFERROR(INDEX(Options!$H$2:$H$174,MATCH($C13&amp;"|Value",Options!$T$2:$T$174,0))/INDEX(Options!$R$2:$R$174,MATCH($C13&amp;"|Value",Options!$T$2:$T$174,0)),0)</f>
        <v/>
      </c>
      <c r="R13">
        <f>IFERROR(INDEX(Options!$F$2:$F$174,MATCH($C13&amp;"|Premium",Options!$T$2:$T$174,0))/INDEX(Options!$R$2:$R$174,MATCH($C13&amp;"|Premium",Options!$T$2:$T$174,0)),0)</f>
        <v/>
      </c>
      <c r="S13">
        <f>IFERROR(INDEX(Options!$H$2:$H$174,MATCH($C13&amp;"|Premium",Options!$T$2:$T$174,0))/INDEX(Options!$R$2:$R$174,MATCH($C13&amp;"|Premium",Options!$T$2:$T$174,0)),0)</f>
        <v/>
      </c>
    </row>
    <row r="14">
      <c r="A14" s="10" t="inlineStr">
        <is>
          <t>Overnight Pack</t>
        </is>
      </c>
      <c r="B14" s="10" t="inlineStr">
        <is>
          <t>Tent footprint / groundsheet</t>
        </is>
      </c>
      <c r="C14" s="10" t="inlineStr">
        <is>
          <t>groundsheet</t>
        </is>
      </c>
      <c r="D14" s="10" t="inlineStr">
        <is>
          <t>nice</t>
        </is>
      </c>
      <c r="E14" s="10" t="inlineStr">
        <is>
          <t>Value</t>
        </is>
      </c>
      <c r="F14" s="10">
        <f>IFERROR(MATCH($C14&amp;"|"&amp;$E14,Options!$T$2:$T$174,0),"")</f>
        <v/>
      </c>
      <c r="G14" s="11">
        <f>IF(OR($E14="Skip",$E14=""),"(skipped)",IF($E14="Own","(own gear)",IFERROR(INDEX(Options!$D$2:$D$174,$F14)&amp;" -- "&amp;INDEX(Options!$E$2:$E$174,$F14),"?")))</f>
        <v/>
      </c>
      <c r="H14" s="12">
        <f>IF($E14="Own",N($J14),IF(OR($E14="Skip",$E14=""),0,IFERROR(INDEX(Options!$F$2:$F$174,$F14)/INDEX(Options!$R$2:$R$174,$F14),0)))</f>
        <v/>
      </c>
      <c r="I14" s="13">
        <f>IF($E14="Own",0,IF(OR($E14="Skip",$E14=""),0,IFERROR(INDEX(Options!$H$2:$H$174,$F14)/INDEX(Options!$R$2:$R$174,$F14),0)))</f>
        <v/>
      </c>
      <c r="J14" s="12" t="n"/>
      <c r="K14" s="10">
        <f>IF(OR($E14="Skip",$E14="Own",$E14=""),"",IFERROR(HYPERLINK(INDEX(Options!$I$2:$I$174,$F14),"buy link"),""))</f>
        <v/>
      </c>
      <c r="L14" s="11">
        <f>IF(OR($E14="Skip",$E14="Own",$E14=""),"",IFERROR(LEFT(INDEX(Options!$L$2:$L$174,$F14),140),""))</f>
        <v/>
      </c>
      <c r="M14" s="11">
        <f>IF(OR($E14="Skip",$E14="Own",$E14=""),"",IFERROR(INDEX(Options!$S$2:$S$174,$F14),""))</f>
        <v/>
      </c>
      <c r="N14">
        <f>IFERROR(INDEX(Options!$F$2:$F$174,MATCH($C14&amp;"|Budget",Options!$T$2:$T$174,0))/INDEX(Options!$R$2:$R$174,MATCH($C14&amp;"|Budget",Options!$T$2:$T$174,0)),0)</f>
        <v/>
      </c>
      <c r="O14">
        <f>IFERROR(INDEX(Options!$H$2:$H$174,MATCH($C14&amp;"|Budget",Options!$T$2:$T$174,0))/INDEX(Options!$R$2:$R$174,MATCH($C14&amp;"|Budget",Options!$T$2:$T$174,0)),0)</f>
        <v/>
      </c>
      <c r="P14">
        <f>IFERROR(INDEX(Options!$F$2:$F$174,MATCH($C14&amp;"|Value",Options!$T$2:$T$174,0))/INDEX(Options!$R$2:$R$174,MATCH($C14&amp;"|Value",Options!$T$2:$T$174,0)),0)</f>
        <v/>
      </c>
      <c r="Q14">
        <f>IFERROR(INDEX(Options!$H$2:$H$174,MATCH($C14&amp;"|Value",Options!$T$2:$T$174,0))/INDEX(Options!$R$2:$R$174,MATCH($C14&amp;"|Value",Options!$T$2:$T$174,0)),0)</f>
        <v/>
      </c>
      <c r="R14">
        <f>IFERROR(INDEX(Options!$F$2:$F$174,MATCH($C14&amp;"|Premium",Options!$T$2:$T$174,0))/INDEX(Options!$R$2:$R$174,MATCH($C14&amp;"|Premium",Options!$T$2:$T$174,0)),0)</f>
        <v/>
      </c>
      <c r="S14">
        <f>IFERROR(INDEX(Options!$H$2:$H$174,MATCH($C14&amp;"|Premium",Options!$T$2:$T$174,0))/INDEX(Options!$R$2:$R$174,MATCH($C14&amp;"|Premium",Options!$T$2:$T$174,0)),0)</f>
        <v/>
      </c>
    </row>
    <row r="15">
      <c r="A15" s="10" t="inlineStr">
        <is>
          <t>Overnight Pack</t>
        </is>
      </c>
      <c r="B15" s="10" t="inlineStr">
        <is>
          <t>Dry sack (sleep system)</t>
        </is>
      </c>
      <c r="C15" s="10" t="inlineStr">
        <is>
          <t>stuff_dry_sacks</t>
        </is>
      </c>
      <c r="D15" s="10" t="inlineStr">
        <is>
          <t>must</t>
        </is>
      </c>
      <c r="E15" s="10" t="inlineStr">
        <is>
          <t>Value</t>
        </is>
      </c>
      <c r="F15" s="10">
        <f>IFERROR(MATCH($C15&amp;"|"&amp;$E15,Options!$T$2:$T$174,0),"")</f>
        <v/>
      </c>
      <c r="G15" s="11">
        <f>IF(OR($E15="Skip",$E15=""),"(skipped)",IF($E15="Own","(own gear)",IFERROR(INDEX(Options!$D$2:$D$174,$F15)&amp;" -- "&amp;INDEX(Options!$E$2:$E$174,$F15),"?")))</f>
        <v/>
      </c>
      <c r="H15" s="12">
        <f>IF($E15="Own",N($J15),IF(OR($E15="Skip",$E15=""),0,IFERROR(INDEX(Options!$F$2:$F$174,$F15)/INDEX(Options!$R$2:$R$174,$F15),0)))</f>
        <v/>
      </c>
      <c r="I15" s="13">
        <f>IF($E15="Own",0,IF(OR($E15="Skip",$E15=""),0,IFERROR(INDEX(Options!$H$2:$H$174,$F15)/INDEX(Options!$R$2:$R$174,$F15),0)))</f>
        <v/>
      </c>
      <c r="J15" s="12" t="n"/>
      <c r="K15" s="10">
        <f>IF(OR($E15="Skip",$E15="Own",$E15=""),"",IFERROR(HYPERLINK(INDEX(Options!$I$2:$I$174,$F15),"buy link"),""))</f>
        <v/>
      </c>
      <c r="L15" s="11">
        <f>IF(OR($E15="Skip",$E15="Own",$E15=""),"",IFERROR(LEFT(INDEX(Options!$L$2:$L$174,$F15),140),""))</f>
        <v/>
      </c>
      <c r="M15" s="11">
        <f>IF(OR($E15="Skip",$E15="Own",$E15=""),"",IFERROR(INDEX(Options!$S$2:$S$174,$F15),""))</f>
        <v/>
      </c>
      <c r="N15">
        <f>IFERROR(INDEX(Options!$F$2:$F$174,MATCH($C15&amp;"|Budget",Options!$T$2:$T$174,0))/INDEX(Options!$R$2:$R$174,MATCH($C15&amp;"|Budget",Options!$T$2:$T$174,0)),0)</f>
        <v/>
      </c>
      <c r="O15">
        <f>IFERROR(INDEX(Options!$H$2:$H$174,MATCH($C15&amp;"|Budget",Options!$T$2:$T$174,0))/INDEX(Options!$R$2:$R$174,MATCH($C15&amp;"|Budget",Options!$T$2:$T$174,0)),0)</f>
        <v/>
      </c>
      <c r="P15">
        <f>IFERROR(INDEX(Options!$F$2:$F$174,MATCH($C15&amp;"|Value",Options!$T$2:$T$174,0))/INDEX(Options!$R$2:$R$174,MATCH($C15&amp;"|Value",Options!$T$2:$T$174,0)),0)</f>
        <v/>
      </c>
      <c r="Q15">
        <f>IFERROR(INDEX(Options!$H$2:$H$174,MATCH($C15&amp;"|Value",Options!$T$2:$T$174,0))/INDEX(Options!$R$2:$R$174,MATCH($C15&amp;"|Value",Options!$T$2:$T$174,0)),0)</f>
        <v/>
      </c>
      <c r="R15">
        <f>IFERROR(INDEX(Options!$F$2:$F$174,MATCH($C15&amp;"|Premium",Options!$T$2:$T$174,0))/INDEX(Options!$R$2:$R$174,MATCH($C15&amp;"|Premium",Options!$T$2:$T$174,0)),0)</f>
        <v/>
      </c>
      <c r="S15">
        <f>IFERROR(INDEX(Options!$H$2:$H$174,MATCH($C15&amp;"|Premium",Options!$T$2:$T$174,0))/INDEX(Options!$R$2:$R$174,MATCH($C15&amp;"|Premium",Options!$T$2:$T$174,0)),0)</f>
        <v/>
      </c>
    </row>
    <row r="16">
      <c r="A16" s="10" t="inlineStr">
        <is>
          <t>Overnight Pack</t>
        </is>
      </c>
      <c r="B16" s="10" t="inlineStr">
        <is>
          <t>Pack liner (waterproof)</t>
        </is>
      </c>
      <c r="C16" s="10" t="inlineStr">
        <is>
          <t>pack_liner</t>
        </is>
      </c>
      <c r="D16" s="10" t="inlineStr">
        <is>
          <t>must</t>
        </is>
      </c>
      <c r="E16" s="10" t="inlineStr">
        <is>
          <t>Value</t>
        </is>
      </c>
      <c r="F16" s="10">
        <f>IFERROR(MATCH($C16&amp;"|"&amp;$E16,Options!$T$2:$T$174,0),"")</f>
        <v/>
      </c>
      <c r="G16" s="11">
        <f>IF(OR($E16="Skip",$E16=""),"(skipped)",IF($E16="Own","(own gear)",IFERROR(INDEX(Options!$D$2:$D$174,$F16)&amp;" -- "&amp;INDEX(Options!$E$2:$E$174,$F16),"?")))</f>
        <v/>
      </c>
      <c r="H16" s="12">
        <f>IF($E16="Own",N($J16),IF(OR($E16="Skip",$E16=""),0,IFERROR(INDEX(Options!$F$2:$F$174,$F16)/INDEX(Options!$R$2:$R$174,$F16),0)))</f>
        <v/>
      </c>
      <c r="I16" s="13">
        <f>IF($E16="Own",0,IF(OR($E16="Skip",$E16=""),0,IFERROR(INDEX(Options!$H$2:$H$174,$F16)/INDEX(Options!$R$2:$R$174,$F16),0)))</f>
        <v/>
      </c>
      <c r="J16" s="12" t="n"/>
      <c r="K16" s="10">
        <f>IF(OR($E16="Skip",$E16="Own",$E16=""),"",IFERROR(HYPERLINK(INDEX(Options!$I$2:$I$174,$F16),"buy link"),""))</f>
        <v/>
      </c>
      <c r="L16" s="11">
        <f>IF(OR($E16="Skip",$E16="Own",$E16=""),"",IFERROR(LEFT(INDEX(Options!$L$2:$L$174,$F16),140),""))</f>
        <v/>
      </c>
      <c r="M16" s="11">
        <f>IF(OR($E16="Skip",$E16="Own",$E16=""),"",IFERROR(INDEX(Options!$S$2:$S$174,$F16),""))</f>
        <v/>
      </c>
      <c r="N16">
        <f>IFERROR(INDEX(Options!$F$2:$F$174,MATCH($C16&amp;"|Budget",Options!$T$2:$T$174,0))/INDEX(Options!$R$2:$R$174,MATCH($C16&amp;"|Budget",Options!$T$2:$T$174,0)),0)</f>
        <v/>
      </c>
      <c r="O16">
        <f>IFERROR(INDEX(Options!$H$2:$H$174,MATCH($C16&amp;"|Budget",Options!$T$2:$T$174,0))/INDEX(Options!$R$2:$R$174,MATCH($C16&amp;"|Budget",Options!$T$2:$T$174,0)),0)</f>
        <v/>
      </c>
      <c r="P16">
        <f>IFERROR(INDEX(Options!$F$2:$F$174,MATCH($C16&amp;"|Value",Options!$T$2:$T$174,0))/INDEX(Options!$R$2:$R$174,MATCH($C16&amp;"|Value",Options!$T$2:$T$174,0)),0)</f>
        <v/>
      </c>
      <c r="Q16">
        <f>IFERROR(INDEX(Options!$H$2:$H$174,MATCH($C16&amp;"|Value",Options!$T$2:$T$174,0))/INDEX(Options!$R$2:$R$174,MATCH($C16&amp;"|Value",Options!$T$2:$T$174,0)),0)</f>
        <v/>
      </c>
      <c r="R16">
        <f>IFERROR(INDEX(Options!$F$2:$F$174,MATCH($C16&amp;"|Premium",Options!$T$2:$T$174,0))/INDEX(Options!$R$2:$R$174,MATCH($C16&amp;"|Premium",Options!$T$2:$T$174,0)),0)</f>
        <v/>
      </c>
      <c r="S16">
        <f>IFERROR(INDEX(Options!$H$2:$H$174,MATCH($C16&amp;"|Premium",Options!$T$2:$T$174,0))/INDEX(Options!$R$2:$R$174,MATCH($C16&amp;"|Premium",Options!$T$2:$T$174,0)),0)</f>
        <v/>
      </c>
    </row>
    <row r="17">
      <c r="A17" s="10" t="inlineStr">
        <is>
          <t>Overnight Pack</t>
        </is>
      </c>
      <c r="B17" s="10" t="inlineStr">
        <is>
          <t>Rain jacket</t>
        </is>
      </c>
      <c r="C17" s="10" t="inlineStr">
        <is>
          <t>rain_jacket</t>
        </is>
      </c>
      <c r="D17" s="10" t="inlineStr">
        <is>
          <t>must</t>
        </is>
      </c>
      <c r="E17" s="10" t="inlineStr">
        <is>
          <t>Value</t>
        </is>
      </c>
      <c r="F17" s="10">
        <f>IFERROR(MATCH($C17&amp;"|"&amp;$E17,Options!$T$2:$T$174,0),"")</f>
        <v/>
      </c>
      <c r="G17" s="11">
        <f>IF(OR($E17="Skip",$E17=""),"(skipped)",IF($E17="Own","(own gear)",IFERROR(INDEX(Options!$D$2:$D$174,$F17)&amp;" -- "&amp;INDEX(Options!$E$2:$E$174,$F17),"?")))</f>
        <v/>
      </c>
      <c r="H17" s="12">
        <f>IF($E17="Own",N($J17),IF(OR($E17="Skip",$E17=""),0,IFERROR(INDEX(Options!$F$2:$F$174,$F17)/INDEX(Options!$R$2:$R$174,$F17),0)))</f>
        <v/>
      </c>
      <c r="I17" s="13">
        <f>IF($E17="Own",0,IF(OR($E17="Skip",$E17=""),0,IFERROR(INDEX(Options!$H$2:$H$174,$F17)/INDEX(Options!$R$2:$R$174,$F17),0)))</f>
        <v/>
      </c>
      <c r="J17" s="12" t="n"/>
      <c r="K17" s="10">
        <f>IF(OR($E17="Skip",$E17="Own",$E17=""),"",IFERROR(HYPERLINK(INDEX(Options!$I$2:$I$174,$F17),"buy link"),""))</f>
        <v/>
      </c>
      <c r="L17" s="11">
        <f>IF(OR($E17="Skip",$E17="Own",$E17=""),"",IFERROR(LEFT(INDEX(Options!$L$2:$L$174,$F17),140),""))</f>
        <v/>
      </c>
      <c r="M17" s="11">
        <f>IF(OR($E17="Skip",$E17="Own",$E17=""),"",IFERROR(INDEX(Options!$S$2:$S$174,$F17),""))</f>
        <v/>
      </c>
      <c r="N17">
        <f>IFERROR(INDEX(Options!$F$2:$F$174,MATCH($C17&amp;"|Budget",Options!$T$2:$T$174,0))/INDEX(Options!$R$2:$R$174,MATCH($C17&amp;"|Budget",Options!$T$2:$T$174,0)),0)</f>
        <v/>
      </c>
      <c r="O17">
        <f>IFERROR(INDEX(Options!$H$2:$H$174,MATCH($C17&amp;"|Budget",Options!$T$2:$T$174,0))/INDEX(Options!$R$2:$R$174,MATCH($C17&amp;"|Budget",Options!$T$2:$T$174,0)),0)</f>
        <v/>
      </c>
      <c r="P17">
        <f>IFERROR(INDEX(Options!$F$2:$F$174,MATCH($C17&amp;"|Value",Options!$T$2:$T$174,0))/INDEX(Options!$R$2:$R$174,MATCH($C17&amp;"|Value",Options!$T$2:$T$174,0)),0)</f>
        <v/>
      </c>
      <c r="Q17">
        <f>IFERROR(INDEX(Options!$H$2:$H$174,MATCH($C17&amp;"|Value",Options!$T$2:$T$174,0))/INDEX(Options!$R$2:$R$174,MATCH($C17&amp;"|Value",Options!$T$2:$T$174,0)),0)</f>
        <v/>
      </c>
      <c r="R17">
        <f>IFERROR(INDEX(Options!$F$2:$F$174,MATCH($C17&amp;"|Premium",Options!$T$2:$T$174,0))/INDEX(Options!$R$2:$R$174,MATCH($C17&amp;"|Premium",Options!$T$2:$T$174,0)),0)</f>
        <v/>
      </c>
      <c r="S17">
        <f>IFERROR(INDEX(Options!$H$2:$H$174,MATCH($C17&amp;"|Premium",Options!$T$2:$T$174,0))/INDEX(Options!$R$2:$R$174,MATCH($C17&amp;"|Premium",Options!$T$2:$T$174,0)),0)</f>
        <v/>
      </c>
    </row>
    <row r="18">
      <c r="A18" s="10" t="inlineStr">
        <is>
          <t>Overnight Pack</t>
        </is>
      </c>
      <c r="B18" s="10" t="inlineStr">
        <is>
          <t>Insulated puffy jacket</t>
        </is>
      </c>
      <c r="C18" s="10" t="inlineStr">
        <is>
          <t>insulated_puffy_jacket</t>
        </is>
      </c>
      <c r="D18" s="10" t="inlineStr">
        <is>
          <t>must</t>
        </is>
      </c>
      <c r="E18" s="10" t="inlineStr">
        <is>
          <t>Value</t>
        </is>
      </c>
      <c r="F18" s="10">
        <f>IFERROR(MATCH($C18&amp;"|"&amp;$E18,Options!$T$2:$T$174,0),"")</f>
        <v/>
      </c>
      <c r="G18" s="11">
        <f>IF(OR($E18="Skip",$E18=""),"(skipped)",IF($E18="Own","(own gear)",IFERROR(INDEX(Options!$D$2:$D$174,$F18)&amp;" -- "&amp;INDEX(Options!$E$2:$E$174,$F18),"?")))</f>
        <v/>
      </c>
      <c r="H18" s="12">
        <f>IF($E18="Own",N($J18),IF(OR($E18="Skip",$E18=""),0,IFERROR(INDEX(Options!$F$2:$F$174,$F18)/INDEX(Options!$R$2:$R$174,$F18),0)))</f>
        <v/>
      </c>
      <c r="I18" s="13">
        <f>IF($E18="Own",0,IF(OR($E18="Skip",$E18=""),0,IFERROR(INDEX(Options!$H$2:$H$174,$F18)/INDEX(Options!$R$2:$R$174,$F18),0)))</f>
        <v/>
      </c>
      <c r="J18" s="12" t="n"/>
      <c r="K18" s="10">
        <f>IF(OR($E18="Skip",$E18="Own",$E18=""),"",IFERROR(HYPERLINK(INDEX(Options!$I$2:$I$174,$F18),"buy link"),""))</f>
        <v/>
      </c>
      <c r="L18" s="11">
        <f>IF(OR($E18="Skip",$E18="Own",$E18=""),"",IFERROR(LEFT(INDEX(Options!$L$2:$L$174,$F18),140),""))</f>
        <v/>
      </c>
      <c r="M18" s="11">
        <f>IF(OR($E18="Skip",$E18="Own",$E18=""),"",IFERROR(INDEX(Options!$S$2:$S$174,$F18),""))</f>
        <v/>
      </c>
      <c r="N18">
        <f>IFERROR(INDEX(Options!$F$2:$F$174,MATCH($C18&amp;"|Budget",Options!$T$2:$T$174,0))/INDEX(Options!$R$2:$R$174,MATCH($C18&amp;"|Budget",Options!$T$2:$T$174,0)),0)</f>
        <v/>
      </c>
      <c r="O18">
        <f>IFERROR(INDEX(Options!$H$2:$H$174,MATCH($C18&amp;"|Budget",Options!$T$2:$T$174,0))/INDEX(Options!$R$2:$R$174,MATCH($C18&amp;"|Budget",Options!$T$2:$T$174,0)),0)</f>
        <v/>
      </c>
      <c r="P18">
        <f>IFERROR(INDEX(Options!$F$2:$F$174,MATCH($C18&amp;"|Value",Options!$T$2:$T$174,0))/INDEX(Options!$R$2:$R$174,MATCH($C18&amp;"|Value",Options!$T$2:$T$174,0)),0)</f>
        <v/>
      </c>
      <c r="Q18">
        <f>IFERROR(INDEX(Options!$H$2:$H$174,MATCH($C18&amp;"|Value",Options!$T$2:$T$174,0))/INDEX(Options!$R$2:$R$174,MATCH($C18&amp;"|Value",Options!$T$2:$T$174,0)),0)</f>
        <v/>
      </c>
      <c r="R18">
        <f>IFERROR(INDEX(Options!$F$2:$F$174,MATCH($C18&amp;"|Premium",Options!$T$2:$T$174,0))/INDEX(Options!$R$2:$R$174,MATCH($C18&amp;"|Premium",Options!$T$2:$T$174,0)),0)</f>
        <v/>
      </c>
      <c r="S18">
        <f>IFERROR(INDEX(Options!$H$2:$H$174,MATCH($C18&amp;"|Premium",Options!$T$2:$T$174,0))/INDEX(Options!$R$2:$R$174,MATCH($C18&amp;"|Premium",Options!$T$2:$T$174,0)),0)</f>
        <v/>
      </c>
    </row>
    <row r="19">
      <c r="A19" s="10" t="inlineStr">
        <is>
          <t>Overnight Pack</t>
        </is>
      </c>
      <c r="B19" s="10" t="inlineStr">
        <is>
          <t>Fleece / active midlayer</t>
        </is>
      </c>
      <c r="C19" s="10" t="inlineStr">
        <is>
          <t>fleece_midlayer</t>
        </is>
      </c>
      <c r="D19" s="10" t="inlineStr">
        <is>
          <t>must</t>
        </is>
      </c>
      <c r="E19" s="10" t="inlineStr">
        <is>
          <t>Budget</t>
        </is>
      </c>
      <c r="F19" s="10">
        <f>IFERROR(MATCH($C19&amp;"|"&amp;$E19,Options!$T$2:$T$174,0),"")</f>
        <v/>
      </c>
      <c r="G19" s="11">
        <f>IF(OR($E19="Skip",$E19=""),"(skipped)",IF($E19="Own","(own gear)",IFERROR(INDEX(Options!$D$2:$D$174,$F19)&amp;" -- "&amp;INDEX(Options!$E$2:$E$174,$F19),"?")))</f>
        <v/>
      </c>
      <c r="H19" s="12">
        <f>IF($E19="Own",N($J19),IF(OR($E19="Skip",$E19=""),0,IFERROR(INDEX(Options!$F$2:$F$174,$F19)/INDEX(Options!$R$2:$R$174,$F19),0)))</f>
        <v/>
      </c>
      <c r="I19" s="13">
        <f>IF($E19="Own",0,IF(OR($E19="Skip",$E19=""),0,IFERROR(INDEX(Options!$H$2:$H$174,$F19)/INDEX(Options!$R$2:$R$174,$F19),0)))</f>
        <v/>
      </c>
      <c r="J19" s="12" t="n"/>
      <c r="K19" s="10">
        <f>IF(OR($E19="Skip",$E19="Own",$E19=""),"",IFERROR(HYPERLINK(INDEX(Options!$I$2:$I$174,$F19),"buy link"),""))</f>
        <v/>
      </c>
      <c r="L19" s="11">
        <f>IF(OR($E19="Skip",$E19="Own",$E19=""),"",IFERROR(LEFT(INDEX(Options!$L$2:$L$174,$F19),140),""))</f>
        <v/>
      </c>
      <c r="M19" s="11">
        <f>IF(OR($E19="Skip",$E19="Own",$E19=""),"",IFERROR(INDEX(Options!$S$2:$S$174,$F19),""))</f>
        <v/>
      </c>
      <c r="N19">
        <f>IFERROR(INDEX(Options!$F$2:$F$174,MATCH($C19&amp;"|Budget",Options!$T$2:$T$174,0))/INDEX(Options!$R$2:$R$174,MATCH($C19&amp;"|Budget",Options!$T$2:$T$174,0)),0)</f>
        <v/>
      </c>
      <c r="O19">
        <f>IFERROR(INDEX(Options!$H$2:$H$174,MATCH($C19&amp;"|Budget",Options!$T$2:$T$174,0))/INDEX(Options!$R$2:$R$174,MATCH($C19&amp;"|Budget",Options!$T$2:$T$174,0)),0)</f>
        <v/>
      </c>
      <c r="P19">
        <f>IFERROR(INDEX(Options!$F$2:$F$174,MATCH($C19&amp;"|Value",Options!$T$2:$T$174,0))/INDEX(Options!$R$2:$R$174,MATCH($C19&amp;"|Value",Options!$T$2:$T$174,0)),0)</f>
        <v/>
      </c>
      <c r="Q19">
        <f>IFERROR(INDEX(Options!$H$2:$H$174,MATCH($C19&amp;"|Value",Options!$T$2:$T$174,0))/INDEX(Options!$R$2:$R$174,MATCH($C19&amp;"|Value",Options!$T$2:$T$174,0)),0)</f>
        <v/>
      </c>
      <c r="R19">
        <f>IFERROR(INDEX(Options!$F$2:$F$174,MATCH($C19&amp;"|Premium",Options!$T$2:$T$174,0))/INDEX(Options!$R$2:$R$174,MATCH($C19&amp;"|Premium",Options!$T$2:$T$174,0)),0)</f>
        <v/>
      </c>
      <c r="S19">
        <f>IFERROR(INDEX(Options!$H$2:$H$174,MATCH($C19&amp;"|Premium",Options!$T$2:$T$174,0))/INDEX(Options!$R$2:$R$174,MATCH($C19&amp;"|Premium",Options!$T$2:$T$174,0)),0)</f>
        <v/>
      </c>
    </row>
    <row r="20">
      <c r="A20" s="10" t="inlineStr">
        <is>
          <t>Overnight Pack</t>
        </is>
      </c>
      <c r="B20" s="10" t="inlineStr">
        <is>
          <t>Base layer top+bottom (doubles as sleep layer)</t>
        </is>
      </c>
      <c r="C20" s="10" t="inlineStr">
        <is>
          <t>base_layer</t>
        </is>
      </c>
      <c r="D20" s="10" t="inlineStr">
        <is>
          <t>must</t>
        </is>
      </c>
      <c r="E20" s="10" t="inlineStr">
        <is>
          <t>Value</t>
        </is>
      </c>
      <c r="F20" s="10">
        <f>IFERROR(MATCH($C20&amp;"|"&amp;$E20,Options!$T$2:$T$174,0),"")</f>
        <v/>
      </c>
      <c r="G20" s="11">
        <f>IF(OR($E20="Skip",$E20=""),"(skipped)",IF($E20="Own","(own gear)",IFERROR(INDEX(Options!$D$2:$D$174,$F20)&amp;" -- "&amp;INDEX(Options!$E$2:$E$174,$F20),"?")))</f>
        <v/>
      </c>
      <c r="H20" s="12">
        <f>IF($E20="Own",N($J20),IF(OR($E20="Skip",$E20=""),0,IFERROR(INDEX(Options!$F$2:$F$174,$F20)/INDEX(Options!$R$2:$R$174,$F20),0)))</f>
        <v/>
      </c>
      <c r="I20" s="13">
        <f>IF($E20="Own",0,IF(OR($E20="Skip",$E20=""),0,IFERROR(INDEX(Options!$H$2:$H$174,$F20)/INDEX(Options!$R$2:$R$174,$F20),0)))</f>
        <v/>
      </c>
      <c r="J20" s="12" t="n"/>
      <c r="K20" s="10">
        <f>IF(OR($E20="Skip",$E20="Own",$E20=""),"",IFERROR(HYPERLINK(INDEX(Options!$I$2:$I$174,$F20),"buy link"),""))</f>
        <v/>
      </c>
      <c r="L20" s="11">
        <f>IF(OR($E20="Skip",$E20="Own",$E20=""),"",IFERROR(LEFT(INDEX(Options!$L$2:$L$174,$F20),140),""))</f>
        <v/>
      </c>
      <c r="M20" s="11">
        <f>IF(OR($E20="Skip",$E20="Own",$E20=""),"",IFERROR(INDEX(Options!$S$2:$S$174,$F20),""))</f>
        <v/>
      </c>
      <c r="N20">
        <f>IFERROR(INDEX(Options!$F$2:$F$174,MATCH($C20&amp;"|Budget",Options!$T$2:$T$174,0))/INDEX(Options!$R$2:$R$174,MATCH($C20&amp;"|Budget",Options!$T$2:$T$174,0)),0)</f>
        <v/>
      </c>
      <c r="O20">
        <f>IFERROR(INDEX(Options!$H$2:$H$174,MATCH($C20&amp;"|Budget",Options!$T$2:$T$174,0))/INDEX(Options!$R$2:$R$174,MATCH($C20&amp;"|Budget",Options!$T$2:$T$174,0)),0)</f>
        <v/>
      </c>
      <c r="P20">
        <f>IFERROR(INDEX(Options!$F$2:$F$174,MATCH($C20&amp;"|Value",Options!$T$2:$T$174,0))/INDEX(Options!$R$2:$R$174,MATCH($C20&amp;"|Value",Options!$T$2:$T$174,0)),0)</f>
        <v/>
      </c>
      <c r="Q20">
        <f>IFERROR(INDEX(Options!$H$2:$H$174,MATCH($C20&amp;"|Value",Options!$T$2:$T$174,0))/INDEX(Options!$R$2:$R$174,MATCH($C20&amp;"|Value",Options!$T$2:$T$174,0)),0)</f>
        <v/>
      </c>
      <c r="R20">
        <f>IFERROR(INDEX(Options!$F$2:$F$174,MATCH($C20&amp;"|Premium",Options!$T$2:$T$174,0))/INDEX(Options!$R$2:$R$174,MATCH($C20&amp;"|Premium",Options!$T$2:$T$174,0)),0)</f>
        <v/>
      </c>
      <c r="S20">
        <f>IFERROR(INDEX(Options!$H$2:$H$174,MATCH($C20&amp;"|Premium",Options!$T$2:$T$174,0))/INDEX(Options!$R$2:$R$174,MATCH($C20&amp;"|Premium",Options!$T$2:$T$174,0)),0)</f>
        <v/>
      </c>
    </row>
    <row r="21">
      <c r="A21" s="10" t="inlineStr">
        <is>
          <t>Overnight Pack</t>
        </is>
      </c>
      <c r="B21" s="10" t="inlineStr">
        <is>
          <t>Stove (group/shared item)</t>
        </is>
      </c>
      <c r="C21" s="10" t="inlineStr">
        <is>
          <t>stove</t>
        </is>
      </c>
      <c r="D21" s="10" t="inlineStr">
        <is>
          <t>must</t>
        </is>
      </c>
      <c r="E21" s="10" t="inlineStr">
        <is>
          <t>Value</t>
        </is>
      </c>
      <c r="F21" s="10">
        <f>IFERROR(MATCH($C21&amp;"|"&amp;$E21,Options!$T$2:$T$174,0),"")</f>
        <v/>
      </c>
      <c r="G21" s="11">
        <f>IF(OR($E21="Skip",$E21=""),"(skipped)",IF($E21="Own","(own gear)",IFERROR(INDEX(Options!$D$2:$D$174,$F21)&amp;" -- "&amp;INDEX(Options!$E$2:$E$174,$F21),"?")))</f>
        <v/>
      </c>
      <c r="H21" s="12">
        <f>IF($E21="Own",N($J21),IF(OR($E21="Skip",$E21=""),0,IFERROR(INDEX(Options!$F$2:$F$174,$F21)/INDEX(Options!$R$2:$R$174,$F21),0)))</f>
        <v/>
      </c>
      <c r="I21" s="13">
        <f>IF($E21="Own",0,IF(OR($E21="Skip",$E21=""),0,IFERROR(INDEX(Options!$H$2:$H$174,$F21)/INDEX(Options!$R$2:$R$174,$F21),0)))</f>
        <v/>
      </c>
      <c r="J21" s="12" t="n"/>
      <c r="K21" s="10">
        <f>IF(OR($E21="Skip",$E21="Own",$E21=""),"",IFERROR(HYPERLINK(INDEX(Options!$I$2:$I$174,$F21),"buy link"),""))</f>
        <v/>
      </c>
      <c r="L21" s="11">
        <f>IF(OR($E21="Skip",$E21="Own",$E21=""),"",IFERROR(LEFT(INDEX(Options!$L$2:$L$174,$F21),140),""))</f>
        <v/>
      </c>
      <c r="M21" s="11">
        <f>IF(OR($E21="Skip",$E21="Own",$E21=""),"",IFERROR(INDEX(Options!$S$2:$S$174,$F21),""))</f>
        <v/>
      </c>
      <c r="N21">
        <f>IFERROR(INDEX(Options!$F$2:$F$174,MATCH($C21&amp;"|Budget",Options!$T$2:$T$174,0))/INDEX(Options!$R$2:$R$174,MATCH($C21&amp;"|Budget",Options!$T$2:$T$174,0)),0)</f>
        <v/>
      </c>
      <c r="O21">
        <f>IFERROR(INDEX(Options!$H$2:$H$174,MATCH($C21&amp;"|Budget",Options!$T$2:$T$174,0))/INDEX(Options!$R$2:$R$174,MATCH($C21&amp;"|Budget",Options!$T$2:$T$174,0)),0)</f>
        <v/>
      </c>
      <c r="P21">
        <f>IFERROR(INDEX(Options!$F$2:$F$174,MATCH($C21&amp;"|Value",Options!$T$2:$T$174,0))/INDEX(Options!$R$2:$R$174,MATCH($C21&amp;"|Value",Options!$T$2:$T$174,0)),0)</f>
        <v/>
      </c>
      <c r="Q21">
        <f>IFERROR(INDEX(Options!$H$2:$H$174,MATCH($C21&amp;"|Value",Options!$T$2:$T$174,0))/INDEX(Options!$R$2:$R$174,MATCH($C21&amp;"|Value",Options!$T$2:$T$174,0)),0)</f>
        <v/>
      </c>
      <c r="R21">
        <f>IFERROR(INDEX(Options!$F$2:$F$174,MATCH($C21&amp;"|Premium",Options!$T$2:$T$174,0))/INDEX(Options!$R$2:$R$174,MATCH($C21&amp;"|Premium",Options!$T$2:$T$174,0)),0)</f>
        <v/>
      </c>
      <c r="S21">
        <f>IFERROR(INDEX(Options!$H$2:$H$174,MATCH($C21&amp;"|Premium",Options!$T$2:$T$174,0))/INDEX(Options!$R$2:$R$174,MATCH($C21&amp;"|Premium",Options!$T$2:$T$174,0)),0)</f>
        <v/>
      </c>
    </row>
    <row r="22">
      <c r="A22" s="10" t="inlineStr">
        <is>
          <t>Overnight Pack</t>
        </is>
      </c>
      <c r="B22" s="10" t="inlineStr">
        <is>
          <t>Cook pot (group/shared item)</t>
        </is>
      </c>
      <c r="C22" s="10" t="inlineStr">
        <is>
          <t>cook pot</t>
        </is>
      </c>
      <c r="D22" s="10" t="inlineStr">
        <is>
          <t>must</t>
        </is>
      </c>
      <c r="E22" s="10" t="inlineStr">
        <is>
          <t>Value</t>
        </is>
      </c>
      <c r="F22" s="10">
        <f>IFERROR(MATCH($C22&amp;"|"&amp;$E22,Options!$T$2:$T$174,0),"")</f>
        <v/>
      </c>
      <c r="G22" s="11">
        <f>IF(OR($E22="Skip",$E22=""),"(skipped)",IF($E22="Own","(own gear)",IFERROR(INDEX(Options!$D$2:$D$174,$F22)&amp;" -- "&amp;INDEX(Options!$E$2:$E$174,$F22),"?")))</f>
        <v/>
      </c>
      <c r="H22" s="12">
        <f>IF($E22="Own",N($J22),IF(OR($E22="Skip",$E22=""),0,IFERROR(INDEX(Options!$F$2:$F$174,$F22)/INDEX(Options!$R$2:$R$174,$F22),0)))</f>
        <v/>
      </c>
      <c r="I22" s="13">
        <f>IF($E22="Own",0,IF(OR($E22="Skip",$E22=""),0,IFERROR(INDEX(Options!$H$2:$H$174,$F22)/INDEX(Options!$R$2:$R$174,$F22),0)))</f>
        <v/>
      </c>
      <c r="J22" s="12" t="n"/>
      <c r="K22" s="10">
        <f>IF(OR($E22="Skip",$E22="Own",$E22=""),"",IFERROR(HYPERLINK(INDEX(Options!$I$2:$I$174,$F22),"buy link"),""))</f>
        <v/>
      </c>
      <c r="L22" s="11">
        <f>IF(OR($E22="Skip",$E22="Own",$E22=""),"",IFERROR(LEFT(INDEX(Options!$L$2:$L$174,$F22),140),""))</f>
        <v/>
      </c>
      <c r="M22" s="11">
        <f>IF(OR($E22="Skip",$E22="Own",$E22=""),"",IFERROR(INDEX(Options!$S$2:$S$174,$F22),""))</f>
        <v/>
      </c>
      <c r="N22">
        <f>IFERROR(INDEX(Options!$F$2:$F$174,MATCH($C22&amp;"|Budget",Options!$T$2:$T$174,0))/INDEX(Options!$R$2:$R$174,MATCH($C22&amp;"|Budget",Options!$T$2:$T$174,0)),0)</f>
        <v/>
      </c>
      <c r="O22">
        <f>IFERROR(INDEX(Options!$H$2:$H$174,MATCH($C22&amp;"|Budget",Options!$T$2:$T$174,0))/INDEX(Options!$R$2:$R$174,MATCH($C22&amp;"|Budget",Options!$T$2:$T$174,0)),0)</f>
        <v/>
      </c>
      <c r="P22">
        <f>IFERROR(INDEX(Options!$F$2:$F$174,MATCH($C22&amp;"|Value",Options!$T$2:$T$174,0))/INDEX(Options!$R$2:$R$174,MATCH($C22&amp;"|Value",Options!$T$2:$T$174,0)),0)</f>
        <v/>
      </c>
      <c r="Q22">
        <f>IFERROR(INDEX(Options!$H$2:$H$174,MATCH($C22&amp;"|Value",Options!$T$2:$T$174,0))/INDEX(Options!$R$2:$R$174,MATCH($C22&amp;"|Value",Options!$T$2:$T$174,0)),0)</f>
        <v/>
      </c>
      <c r="R22">
        <f>IFERROR(INDEX(Options!$F$2:$F$174,MATCH($C22&amp;"|Premium",Options!$T$2:$T$174,0))/INDEX(Options!$R$2:$R$174,MATCH($C22&amp;"|Premium",Options!$T$2:$T$174,0)),0)</f>
        <v/>
      </c>
      <c r="S22">
        <f>IFERROR(INDEX(Options!$H$2:$H$174,MATCH($C22&amp;"|Premium",Options!$T$2:$T$174,0))/INDEX(Options!$R$2:$R$174,MATCH($C22&amp;"|Premium",Options!$T$2:$T$174,0)),0)</f>
        <v/>
      </c>
    </row>
    <row r="23">
      <c r="A23" s="10" t="inlineStr">
        <is>
          <t>Overnight Pack</t>
        </is>
      </c>
      <c r="B23" s="10" t="inlineStr">
        <is>
          <t>Fuel canister (group/shared item)</t>
        </is>
      </c>
      <c r="C23" s="10" t="inlineStr">
        <is>
          <t>fuel</t>
        </is>
      </c>
      <c r="D23" s="10" t="inlineStr">
        <is>
          <t>must</t>
        </is>
      </c>
      <c r="E23" s="10" t="inlineStr">
        <is>
          <t>Value</t>
        </is>
      </c>
      <c r="F23" s="10">
        <f>IFERROR(MATCH($C23&amp;"|"&amp;$E23,Options!$T$2:$T$174,0),"")</f>
        <v/>
      </c>
      <c r="G23" s="11">
        <f>IF(OR($E23="Skip",$E23=""),"(skipped)",IF($E23="Own","(own gear)",IFERROR(INDEX(Options!$D$2:$D$174,$F23)&amp;" -- "&amp;INDEX(Options!$E$2:$E$174,$F23),"?")))</f>
        <v/>
      </c>
      <c r="H23" s="12">
        <f>IF($E23="Own",N($J23),IF(OR($E23="Skip",$E23=""),0,IFERROR(INDEX(Options!$F$2:$F$174,$F23)/INDEX(Options!$R$2:$R$174,$F23),0)))</f>
        <v/>
      </c>
      <c r="I23" s="13">
        <f>IF($E23="Own",0,IF(OR($E23="Skip",$E23=""),0,IFERROR(INDEX(Options!$H$2:$H$174,$F23)/INDEX(Options!$R$2:$R$174,$F23),0)))</f>
        <v/>
      </c>
      <c r="J23" s="12" t="n"/>
      <c r="K23" s="10">
        <f>IF(OR($E23="Skip",$E23="Own",$E23=""),"",IFERROR(HYPERLINK(INDEX(Options!$I$2:$I$174,$F23),"buy link"),""))</f>
        <v/>
      </c>
      <c r="L23" s="11">
        <f>IF(OR($E23="Skip",$E23="Own",$E23=""),"",IFERROR(LEFT(INDEX(Options!$L$2:$L$174,$F23),140),""))</f>
        <v/>
      </c>
      <c r="M23" s="11">
        <f>IF(OR($E23="Skip",$E23="Own",$E23=""),"",IFERROR(INDEX(Options!$S$2:$S$174,$F23),""))</f>
        <v/>
      </c>
      <c r="N23">
        <f>IFERROR(INDEX(Options!$F$2:$F$174,MATCH($C23&amp;"|Budget",Options!$T$2:$T$174,0))/INDEX(Options!$R$2:$R$174,MATCH($C23&amp;"|Budget",Options!$T$2:$T$174,0)),0)</f>
        <v/>
      </c>
      <c r="O23">
        <f>IFERROR(INDEX(Options!$H$2:$H$174,MATCH($C23&amp;"|Budget",Options!$T$2:$T$174,0))/INDEX(Options!$R$2:$R$174,MATCH($C23&amp;"|Budget",Options!$T$2:$T$174,0)),0)</f>
        <v/>
      </c>
      <c r="P23">
        <f>IFERROR(INDEX(Options!$F$2:$F$174,MATCH($C23&amp;"|Value",Options!$T$2:$T$174,0))/INDEX(Options!$R$2:$R$174,MATCH($C23&amp;"|Value",Options!$T$2:$T$174,0)),0)</f>
        <v/>
      </c>
      <c r="Q23">
        <f>IFERROR(INDEX(Options!$H$2:$H$174,MATCH($C23&amp;"|Value",Options!$T$2:$T$174,0))/INDEX(Options!$R$2:$R$174,MATCH($C23&amp;"|Value",Options!$T$2:$T$174,0)),0)</f>
        <v/>
      </c>
      <c r="R23">
        <f>IFERROR(INDEX(Options!$F$2:$F$174,MATCH($C23&amp;"|Premium",Options!$T$2:$T$174,0))/INDEX(Options!$R$2:$R$174,MATCH($C23&amp;"|Premium",Options!$T$2:$T$174,0)),0)</f>
        <v/>
      </c>
      <c r="S23">
        <f>IFERROR(INDEX(Options!$H$2:$H$174,MATCH($C23&amp;"|Premium",Options!$T$2:$T$174,0))/INDEX(Options!$R$2:$R$174,MATCH($C23&amp;"|Premium",Options!$T$2:$T$174,0)),0)</f>
        <v/>
      </c>
    </row>
    <row r="24">
      <c r="A24" s="10" t="inlineStr">
        <is>
          <t>Overnight Pack</t>
        </is>
      </c>
      <c r="B24" s="10" t="inlineStr">
        <is>
          <t>Spork / utensil</t>
        </is>
      </c>
      <c r="C24" s="10" t="inlineStr">
        <is>
          <t>eating utensil/cup</t>
        </is>
      </c>
      <c r="D24" s="10" t="inlineStr">
        <is>
          <t>must</t>
        </is>
      </c>
      <c r="E24" s="10" t="inlineStr">
        <is>
          <t>Value</t>
        </is>
      </c>
      <c r="F24" s="10">
        <f>IFERROR(MATCH($C24&amp;"|"&amp;$E24,Options!$T$2:$T$174,0),"")</f>
        <v/>
      </c>
      <c r="G24" s="11">
        <f>IF(OR($E24="Skip",$E24=""),"(skipped)",IF($E24="Own","(own gear)",IFERROR(INDEX(Options!$D$2:$D$174,$F24)&amp;" -- "&amp;INDEX(Options!$E$2:$E$174,$F24),"?")))</f>
        <v/>
      </c>
      <c r="H24" s="12">
        <f>IF($E24="Own",N($J24),IF(OR($E24="Skip",$E24=""),0,IFERROR(INDEX(Options!$F$2:$F$174,$F24)/INDEX(Options!$R$2:$R$174,$F24),0)))</f>
        <v/>
      </c>
      <c r="I24" s="13">
        <f>IF($E24="Own",0,IF(OR($E24="Skip",$E24=""),0,IFERROR(INDEX(Options!$H$2:$H$174,$F24)/INDEX(Options!$R$2:$R$174,$F24),0)))</f>
        <v/>
      </c>
      <c r="J24" s="12" t="n"/>
      <c r="K24" s="10">
        <f>IF(OR($E24="Skip",$E24="Own",$E24=""),"",IFERROR(HYPERLINK(INDEX(Options!$I$2:$I$174,$F24),"buy link"),""))</f>
        <v/>
      </c>
      <c r="L24" s="11">
        <f>IF(OR($E24="Skip",$E24="Own",$E24=""),"",IFERROR(LEFT(INDEX(Options!$L$2:$L$174,$F24),140),""))</f>
        <v/>
      </c>
      <c r="M24" s="11">
        <f>IF(OR($E24="Skip",$E24="Own",$E24=""),"",IFERROR(INDEX(Options!$S$2:$S$174,$F24),""))</f>
        <v/>
      </c>
      <c r="N24">
        <f>IFERROR(INDEX(Options!$F$2:$F$174,MATCH($C24&amp;"|Budget",Options!$T$2:$T$174,0))/INDEX(Options!$R$2:$R$174,MATCH($C24&amp;"|Budget",Options!$T$2:$T$174,0)),0)</f>
        <v/>
      </c>
      <c r="O24">
        <f>IFERROR(INDEX(Options!$H$2:$H$174,MATCH($C24&amp;"|Budget",Options!$T$2:$T$174,0))/INDEX(Options!$R$2:$R$174,MATCH($C24&amp;"|Budget",Options!$T$2:$T$174,0)),0)</f>
        <v/>
      </c>
      <c r="P24">
        <f>IFERROR(INDEX(Options!$F$2:$F$174,MATCH($C24&amp;"|Value",Options!$T$2:$T$174,0))/INDEX(Options!$R$2:$R$174,MATCH($C24&amp;"|Value",Options!$T$2:$T$174,0)),0)</f>
        <v/>
      </c>
      <c r="Q24">
        <f>IFERROR(INDEX(Options!$H$2:$H$174,MATCH($C24&amp;"|Value",Options!$T$2:$T$174,0))/INDEX(Options!$R$2:$R$174,MATCH($C24&amp;"|Value",Options!$T$2:$T$174,0)),0)</f>
        <v/>
      </c>
      <c r="R24">
        <f>IFERROR(INDEX(Options!$F$2:$F$174,MATCH($C24&amp;"|Premium",Options!$T$2:$T$174,0))/INDEX(Options!$R$2:$R$174,MATCH($C24&amp;"|Premium",Options!$T$2:$T$174,0)),0)</f>
        <v/>
      </c>
      <c r="S24">
        <f>IFERROR(INDEX(Options!$H$2:$H$174,MATCH($C24&amp;"|Premium",Options!$T$2:$T$174,0))/INDEX(Options!$R$2:$R$174,MATCH($C24&amp;"|Premium",Options!$T$2:$T$174,0)),0)</f>
        <v/>
      </c>
    </row>
    <row r="25">
      <c r="A25" s="10" t="inlineStr">
        <is>
          <t>Overnight Pack</t>
        </is>
      </c>
      <c r="B25" s="10" t="inlineStr">
        <is>
          <t>Water filter (group/shared item)</t>
        </is>
      </c>
      <c r="C25" s="10" t="inlineStr">
        <is>
          <t>water filter</t>
        </is>
      </c>
      <c r="D25" s="10" t="inlineStr">
        <is>
          <t>must</t>
        </is>
      </c>
      <c r="E25" s="10" t="inlineStr">
        <is>
          <t>Value</t>
        </is>
      </c>
      <c r="F25" s="10">
        <f>IFERROR(MATCH($C25&amp;"|"&amp;$E25,Options!$T$2:$T$174,0),"")</f>
        <v/>
      </c>
      <c r="G25" s="11">
        <f>IF(OR($E25="Skip",$E25=""),"(skipped)",IF($E25="Own","(own gear)",IFERROR(INDEX(Options!$D$2:$D$174,$F25)&amp;" -- "&amp;INDEX(Options!$E$2:$E$174,$F25),"?")))</f>
        <v/>
      </c>
      <c r="H25" s="12">
        <f>IF($E25="Own",N($J25),IF(OR($E25="Skip",$E25=""),0,IFERROR(INDEX(Options!$F$2:$F$174,$F25)/INDEX(Options!$R$2:$R$174,$F25),0)))</f>
        <v/>
      </c>
      <c r="I25" s="13">
        <f>IF($E25="Own",0,IF(OR($E25="Skip",$E25=""),0,IFERROR(INDEX(Options!$H$2:$H$174,$F25)/INDEX(Options!$R$2:$R$174,$F25),0)))</f>
        <v/>
      </c>
      <c r="J25" s="12" t="n"/>
      <c r="K25" s="10">
        <f>IF(OR($E25="Skip",$E25="Own",$E25=""),"",IFERROR(HYPERLINK(INDEX(Options!$I$2:$I$174,$F25),"buy link"),""))</f>
        <v/>
      </c>
      <c r="L25" s="11">
        <f>IF(OR($E25="Skip",$E25="Own",$E25=""),"",IFERROR(LEFT(INDEX(Options!$L$2:$L$174,$F25),140),""))</f>
        <v/>
      </c>
      <c r="M25" s="11">
        <f>IF(OR($E25="Skip",$E25="Own",$E25=""),"",IFERROR(INDEX(Options!$S$2:$S$174,$F25),""))</f>
        <v/>
      </c>
      <c r="N25">
        <f>IFERROR(INDEX(Options!$F$2:$F$174,MATCH($C25&amp;"|Budget",Options!$T$2:$T$174,0))/INDEX(Options!$R$2:$R$174,MATCH($C25&amp;"|Budget",Options!$T$2:$T$174,0)),0)</f>
        <v/>
      </c>
      <c r="O25">
        <f>IFERROR(INDEX(Options!$H$2:$H$174,MATCH($C25&amp;"|Budget",Options!$T$2:$T$174,0))/INDEX(Options!$R$2:$R$174,MATCH($C25&amp;"|Budget",Options!$T$2:$T$174,0)),0)</f>
        <v/>
      </c>
      <c r="P25">
        <f>IFERROR(INDEX(Options!$F$2:$F$174,MATCH($C25&amp;"|Value",Options!$T$2:$T$174,0))/INDEX(Options!$R$2:$R$174,MATCH($C25&amp;"|Value",Options!$T$2:$T$174,0)),0)</f>
        <v/>
      </c>
      <c r="Q25">
        <f>IFERROR(INDEX(Options!$H$2:$H$174,MATCH($C25&amp;"|Value",Options!$T$2:$T$174,0))/INDEX(Options!$R$2:$R$174,MATCH($C25&amp;"|Value",Options!$T$2:$T$174,0)),0)</f>
        <v/>
      </c>
      <c r="R25">
        <f>IFERROR(INDEX(Options!$F$2:$F$174,MATCH($C25&amp;"|Premium",Options!$T$2:$T$174,0))/INDEX(Options!$R$2:$R$174,MATCH($C25&amp;"|Premium",Options!$T$2:$T$174,0)),0)</f>
        <v/>
      </c>
      <c r="S25">
        <f>IFERROR(INDEX(Options!$H$2:$H$174,MATCH($C25&amp;"|Premium",Options!$T$2:$T$174,0))/INDEX(Options!$R$2:$R$174,MATCH($C25&amp;"|Premium",Options!$T$2:$T$174,0)),0)</f>
        <v/>
      </c>
    </row>
    <row r="26">
      <c r="A26" s="10" t="inlineStr">
        <is>
          <t>Overnight Pack</t>
        </is>
      </c>
      <c r="B26" s="10" t="inlineStr">
        <is>
          <t>Water bottle</t>
        </is>
      </c>
      <c r="C26" s="10" t="inlineStr">
        <is>
          <t>water bottles/bladders</t>
        </is>
      </c>
      <c r="D26" s="10" t="inlineStr">
        <is>
          <t>must</t>
        </is>
      </c>
      <c r="E26" s="10" t="inlineStr">
        <is>
          <t>Value</t>
        </is>
      </c>
      <c r="F26" s="10">
        <f>IFERROR(MATCH($C26&amp;"|"&amp;$E26,Options!$T$2:$T$174,0),"")</f>
        <v/>
      </c>
      <c r="G26" s="11">
        <f>IF(OR($E26="Skip",$E26=""),"(skipped)",IF($E26="Own","(own gear)",IFERROR(INDEX(Options!$D$2:$D$174,$F26)&amp;" -- "&amp;INDEX(Options!$E$2:$E$174,$F26),"?")))</f>
        <v/>
      </c>
      <c r="H26" s="12">
        <f>IF($E26="Own",N($J26),IF(OR($E26="Skip",$E26=""),0,IFERROR(INDEX(Options!$F$2:$F$174,$F26)/INDEX(Options!$R$2:$R$174,$F26),0)))</f>
        <v/>
      </c>
      <c r="I26" s="13">
        <f>IF($E26="Own",0,IF(OR($E26="Skip",$E26=""),0,IFERROR(INDEX(Options!$H$2:$H$174,$F26)/INDEX(Options!$R$2:$R$174,$F26),0)))</f>
        <v/>
      </c>
      <c r="J26" s="12" t="n"/>
      <c r="K26" s="10">
        <f>IF(OR($E26="Skip",$E26="Own",$E26=""),"",IFERROR(HYPERLINK(INDEX(Options!$I$2:$I$174,$F26),"buy link"),""))</f>
        <v/>
      </c>
      <c r="L26" s="11">
        <f>IF(OR($E26="Skip",$E26="Own",$E26=""),"",IFERROR(LEFT(INDEX(Options!$L$2:$L$174,$F26),140),""))</f>
        <v/>
      </c>
      <c r="M26" s="11">
        <f>IF(OR($E26="Skip",$E26="Own",$E26=""),"",IFERROR(INDEX(Options!$S$2:$S$174,$F26),""))</f>
        <v/>
      </c>
      <c r="N26">
        <f>IFERROR(INDEX(Options!$F$2:$F$174,MATCH($C26&amp;"|Budget",Options!$T$2:$T$174,0))/INDEX(Options!$R$2:$R$174,MATCH($C26&amp;"|Budget",Options!$T$2:$T$174,0)),0)</f>
        <v/>
      </c>
      <c r="O26">
        <f>IFERROR(INDEX(Options!$H$2:$H$174,MATCH($C26&amp;"|Budget",Options!$T$2:$T$174,0))/INDEX(Options!$R$2:$R$174,MATCH($C26&amp;"|Budget",Options!$T$2:$T$174,0)),0)</f>
        <v/>
      </c>
      <c r="P26">
        <f>IFERROR(INDEX(Options!$F$2:$F$174,MATCH($C26&amp;"|Value",Options!$T$2:$T$174,0))/INDEX(Options!$R$2:$R$174,MATCH($C26&amp;"|Value",Options!$T$2:$T$174,0)),0)</f>
        <v/>
      </c>
      <c r="Q26">
        <f>IFERROR(INDEX(Options!$H$2:$H$174,MATCH($C26&amp;"|Value",Options!$T$2:$T$174,0))/INDEX(Options!$R$2:$R$174,MATCH($C26&amp;"|Value",Options!$T$2:$T$174,0)),0)</f>
        <v/>
      </c>
      <c r="R26">
        <f>IFERROR(INDEX(Options!$F$2:$F$174,MATCH($C26&amp;"|Premium",Options!$T$2:$T$174,0))/INDEX(Options!$R$2:$R$174,MATCH($C26&amp;"|Premium",Options!$T$2:$T$174,0)),0)</f>
        <v/>
      </c>
      <c r="S26">
        <f>IFERROR(INDEX(Options!$H$2:$H$174,MATCH($C26&amp;"|Premium",Options!$T$2:$T$174,0))/INDEX(Options!$R$2:$R$174,MATCH($C26&amp;"|Premium",Options!$T$2:$T$174,0)),0)</f>
        <v/>
      </c>
    </row>
    <row r="27">
      <c r="A27" s="10" t="inlineStr">
        <is>
          <t>Overnight Pack</t>
        </is>
      </c>
      <c r="B27" s="10" t="inlineStr">
        <is>
          <t>Bear-proof food storage (group/shared item)</t>
        </is>
      </c>
      <c r="C27" s="10" t="inlineStr">
        <is>
          <t>food storage</t>
        </is>
      </c>
      <c r="D27" s="10" t="inlineStr">
        <is>
          <t>must</t>
        </is>
      </c>
      <c r="E27" s="10" t="inlineStr">
        <is>
          <t>Value</t>
        </is>
      </c>
      <c r="F27" s="10">
        <f>IFERROR(MATCH($C27&amp;"|"&amp;$E27,Options!$T$2:$T$174,0),"")</f>
        <v/>
      </c>
      <c r="G27" s="11">
        <f>IF(OR($E27="Skip",$E27=""),"(skipped)",IF($E27="Own","(own gear)",IFERROR(INDEX(Options!$D$2:$D$174,$F27)&amp;" -- "&amp;INDEX(Options!$E$2:$E$174,$F27),"?")))</f>
        <v/>
      </c>
      <c r="H27" s="12">
        <f>IF($E27="Own",N($J27),IF(OR($E27="Skip",$E27=""),0,IFERROR(INDEX(Options!$F$2:$F$174,$F27)/INDEX(Options!$R$2:$R$174,$F27),0)))</f>
        <v/>
      </c>
      <c r="I27" s="13">
        <f>IF($E27="Own",0,IF(OR($E27="Skip",$E27=""),0,IFERROR(INDEX(Options!$H$2:$H$174,$F27)/INDEX(Options!$R$2:$R$174,$F27),0)))</f>
        <v/>
      </c>
      <c r="J27" s="12" t="n"/>
      <c r="K27" s="10">
        <f>IF(OR($E27="Skip",$E27="Own",$E27=""),"",IFERROR(HYPERLINK(INDEX(Options!$I$2:$I$174,$F27),"buy link"),""))</f>
        <v/>
      </c>
      <c r="L27" s="11">
        <f>IF(OR($E27="Skip",$E27="Own",$E27=""),"",IFERROR(LEFT(INDEX(Options!$L$2:$L$174,$F27),140),""))</f>
        <v/>
      </c>
      <c r="M27" s="11">
        <f>IF(OR($E27="Skip",$E27="Own",$E27=""),"",IFERROR(INDEX(Options!$S$2:$S$174,$F27),""))</f>
        <v/>
      </c>
      <c r="N27">
        <f>IFERROR(INDEX(Options!$F$2:$F$174,MATCH($C27&amp;"|Budget",Options!$T$2:$T$174,0))/INDEX(Options!$R$2:$R$174,MATCH($C27&amp;"|Budget",Options!$T$2:$T$174,0)),0)</f>
        <v/>
      </c>
      <c r="O27">
        <f>IFERROR(INDEX(Options!$H$2:$H$174,MATCH($C27&amp;"|Budget",Options!$T$2:$T$174,0))/INDEX(Options!$R$2:$R$174,MATCH($C27&amp;"|Budget",Options!$T$2:$T$174,0)),0)</f>
        <v/>
      </c>
      <c r="P27">
        <f>IFERROR(INDEX(Options!$F$2:$F$174,MATCH($C27&amp;"|Value",Options!$T$2:$T$174,0))/INDEX(Options!$R$2:$R$174,MATCH($C27&amp;"|Value",Options!$T$2:$T$174,0)),0)</f>
        <v/>
      </c>
      <c r="Q27">
        <f>IFERROR(INDEX(Options!$H$2:$H$174,MATCH($C27&amp;"|Value",Options!$T$2:$T$174,0))/INDEX(Options!$R$2:$R$174,MATCH($C27&amp;"|Value",Options!$T$2:$T$174,0)),0)</f>
        <v/>
      </c>
      <c r="R27">
        <f>IFERROR(INDEX(Options!$F$2:$F$174,MATCH($C27&amp;"|Premium",Options!$T$2:$T$174,0))/INDEX(Options!$R$2:$R$174,MATCH($C27&amp;"|Premium",Options!$T$2:$T$174,0)),0)</f>
        <v/>
      </c>
      <c r="S27">
        <f>IFERROR(INDEX(Options!$H$2:$H$174,MATCH($C27&amp;"|Premium",Options!$T$2:$T$174,0))/INDEX(Options!$R$2:$R$174,MATCH($C27&amp;"|Premium",Options!$T$2:$T$174,0)),0)</f>
        <v/>
      </c>
    </row>
    <row r="28">
      <c r="A28" s="10" t="inlineStr">
        <is>
          <t>Overnight Pack</t>
        </is>
      </c>
      <c r="B28" s="10" t="inlineStr">
        <is>
          <t>First aid kit (group/shared item, overnight-size)</t>
        </is>
      </c>
      <c r="C28" s="10" t="inlineStr">
        <is>
          <t>first aid kit</t>
        </is>
      </c>
      <c r="D28" s="10" t="inlineStr">
        <is>
          <t>must</t>
        </is>
      </c>
      <c r="E28" s="10" t="inlineStr">
        <is>
          <t>Value</t>
        </is>
      </c>
      <c r="F28" s="10">
        <f>IFERROR(MATCH($C28&amp;"|"&amp;$E28,Options!$T$2:$T$174,0),"")</f>
        <v/>
      </c>
      <c r="G28" s="11">
        <f>IF(OR($E28="Skip",$E28=""),"(skipped)",IF($E28="Own","(own gear)",IFERROR(INDEX(Options!$D$2:$D$174,$F28)&amp;" -- "&amp;INDEX(Options!$E$2:$E$174,$F28),"?")))</f>
        <v/>
      </c>
      <c r="H28" s="12">
        <f>IF($E28="Own",N($J28),IF(OR($E28="Skip",$E28=""),0,IFERROR(INDEX(Options!$F$2:$F$174,$F28)/INDEX(Options!$R$2:$R$174,$F28),0)))</f>
        <v/>
      </c>
      <c r="I28" s="13">
        <f>IF($E28="Own",0,IF(OR($E28="Skip",$E28=""),0,IFERROR(INDEX(Options!$H$2:$H$174,$F28)/INDEX(Options!$R$2:$R$174,$F28),0)))</f>
        <v/>
      </c>
      <c r="J28" s="12" t="n"/>
      <c r="K28" s="10">
        <f>IF(OR($E28="Skip",$E28="Own",$E28=""),"",IFERROR(HYPERLINK(INDEX(Options!$I$2:$I$174,$F28),"buy link"),""))</f>
        <v/>
      </c>
      <c r="L28" s="11">
        <f>IF(OR($E28="Skip",$E28="Own",$E28=""),"",IFERROR(LEFT(INDEX(Options!$L$2:$L$174,$F28),140),""))</f>
        <v/>
      </c>
      <c r="M28" s="11">
        <f>IF(OR($E28="Skip",$E28="Own",$E28=""),"",IFERROR(INDEX(Options!$S$2:$S$174,$F28),""))</f>
        <v/>
      </c>
      <c r="N28">
        <f>IFERROR(INDEX(Options!$F$2:$F$174,MATCH($C28&amp;"|Budget",Options!$T$2:$T$174,0))/INDEX(Options!$R$2:$R$174,MATCH($C28&amp;"|Budget",Options!$T$2:$T$174,0)),0)</f>
        <v/>
      </c>
      <c r="O28">
        <f>IFERROR(INDEX(Options!$H$2:$H$174,MATCH($C28&amp;"|Budget",Options!$T$2:$T$174,0))/INDEX(Options!$R$2:$R$174,MATCH($C28&amp;"|Budget",Options!$T$2:$T$174,0)),0)</f>
        <v/>
      </c>
      <c r="P28">
        <f>IFERROR(INDEX(Options!$F$2:$F$174,MATCH($C28&amp;"|Value",Options!$T$2:$T$174,0))/INDEX(Options!$R$2:$R$174,MATCH($C28&amp;"|Value",Options!$T$2:$T$174,0)),0)</f>
        <v/>
      </c>
      <c r="Q28">
        <f>IFERROR(INDEX(Options!$H$2:$H$174,MATCH($C28&amp;"|Value",Options!$T$2:$T$174,0))/INDEX(Options!$R$2:$R$174,MATCH($C28&amp;"|Value",Options!$T$2:$T$174,0)),0)</f>
        <v/>
      </c>
      <c r="R28">
        <f>IFERROR(INDEX(Options!$F$2:$F$174,MATCH($C28&amp;"|Premium",Options!$T$2:$T$174,0))/INDEX(Options!$R$2:$R$174,MATCH($C28&amp;"|Premium",Options!$T$2:$T$174,0)),0)</f>
        <v/>
      </c>
      <c r="S28">
        <f>IFERROR(INDEX(Options!$H$2:$H$174,MATCH($C28&amp;"|Premium",Options!$T$2:$T$174,0))/INDEX(Options!$R$2:$R$174,MATCH($C28&amp;"|Premium",Options!$T$2:$T$174,0)),0)</f>
        <v/>
      </c>
    </row>
    <row r="29">
      <c r="A29" s="10" t="inlineStr">
        <is>
          <t>Overnight Pack</t>
        </is>
      </c>
      <c r="B29" s="10" t="inlineStr">
        <is>
          <t>Satellite messenger (group/shared item)</t>
        </is>
      </c>
      <c r="C29" s="10" t="inlineStr">
        <is>
          <t>satellite messenger</t>
        </is>
      </c>
      <c r="D29" s="10" t="inlineStr">
        <is>
          <t>must</t>
        </is>
      </c>
      <c r="E29" s="10" t="inlineStr">
        <is>
          <t>Value</t>
        </is>
      </c>
      <c r="F29" s="10">
        <f>IFERROR(MATCH($C29&amp;"|"&amp;$E29,Options!$T$2:$T$174,0),"")</f>
        <v/>
      </c>
      <c r="G29" s="11">
        <f>IF(OR($E29="Skip",$E29=""),"(skipped)",IF($E29="Own","(own gear)",IFERROR(INDEX(Options!$D$2:$D$174,$F29)&amp;" -- "&amp;INDEX(Options!$E$2:$E$174,$F29),"?")))</f>
        <v/>
      </c>
      <c r="H29" s="12">
        <f>IF($E29="Own",N($J29),IF(OR($E29="Skip",$E29=""),0,IFERROR(INDEX(Options!$F$2:$F$174,$F29)/INDEX(Options!$R$2:$R$174,$F29),0)))</f>
        <v/>
      </c>
      <c r="I29" s="13">
        <f>IF($E29="Own",0,IF(OR($E29="Skip",$E29=""),0,IFERROR(INDEX(Options!$H$2:$H$174,$F29)/INDEX(Options!$R$2:$R$174,$F29),0)))</f>
        <v/>
      </c>
      <c r="J29" s="12" t="n"/>
      <c r="K29" s="10">
        <f>IF(OR($E29="Skip",$E29="Own",$E29=""),"",IFERROR(HYPERLINK(INDEX(Options!$I$2:$I$174,$F29),"buy link"),""))</f>
        <v/>
      </c>
      <c r="L29" s="11">
        <f>IF(OR($E29="Skip",$E29="Own",$E29=""),"",IFERROR(LEFT(INDEX(Options!$L$2:$L$174,$F29),140),""))</f>
        <v/>
      </c>
      <c r="M29" s="11">
        <f>IF(OR($E29="Skip",$E29="Own",$E29=""),"",IFERROR(INDEX(Options!$S$2:$S$174,$F29),""))</f>
        <v/>
      </c>
      <c r="N29">
        <f>IFERROR(INDEX(Options!$F$2:$F$174,MATCH($C29&amp;"|Budget",Options!$T$2:$T$174,0))/INDEX(Options!$R$2:$R$174,MATCH($C29&amp;"|Budget",Options!$T$2:$T$174,0)),0)</f>
        <v/>
      </c>
      <c r="O29">
        <f>IFERROR(INDEX(Options!$H$2:$H$174,MATCH($C29&amp;"|Budget",Options!$T$2:$T$174,0))/INDEX(Options!$R$2:$R$174,MATCH($C29&amp;"|Budget",Options!$T$2:$T$174,0)),0)</f>
        <v/>
      </c>
      <c r="P29">
        <f>IFERROR(INDEX(Options!$F$2:$F$174,MATCH($C29&amp;"|Value",Options!$T$2:$T$174,0))/INDEX(Options!$R$2:$R$174,MATCH($C29&amp;"|Value",Options!$T$2:$T$174,0)),0)</f>
        <v/>
      </c>
      <c r="Q29">
        <f>IFERROR(INDEX(Options!$H$2:$H$174,MATCH($C29&amp;"|Value",Options!$T$2:$T$174,0))/INDEX(Options!$R$2:$R$174,MATCH($C29&amp;"|Value",Options!$T$2:$T$174,0)),0)</f>
        <v/>
      </c>
      <c r="R29">
        <f>IFERROR(INDEX(Options!$F$2:$F$174,MATCH($C29&amp;"|Premium",Options!$T$2:$T$174,0))/INDEX(Options!$R$2:$R$174,MATCH($C29&amp;"|Premium",Options!$T$2:$T$174,0)),0)</f>
        <v/>
      </c>
      <c r="S29">
        <f>IFERROR(INDEX(Options!$H$2:$H$174,MATCH($C29&amp;"|Premium",Options!$T$2:$T$174,0))/INDEX(Options!$R$2:$R$174,MATCH($C29&amp;"|Premium",Options!$T$2:$T$174,0)),0)</f>
        <v/>
      </c>
    </row>
    <row r="30">
      <c r="A30" s="10" t="inlineStr">
        <is>
          <t>Overnight Pack</t>
        </is>
      </c>
      <c r="B30" s="10" t="inlineStr">
        <is>
          <t>Offline navigation / maps</t>
        </is>
      </c>
      <c r="C30" s="10" t="inlineStr">
        <is>
          <t>phone navigation app</t>
        </is>
      </c>
      <c r="D30" s="10" t="inlineStr">
        <is>
          <t>must</t>
        </is>
      </c>
      <c r="E30" s="10" t="inlineStr">
        <is>
          <t>Budget</t>
        </is>
      </c>
      <c r="F30" s="10">
        <f>IFERROR(MATCH($C30&amp;"|"&amp;$E30,Options!$T$2:$T$174,0),"")</f>
        <v/>
      </c>
      <c r="G30" s="11">
        <f>IF(OR($E30="Skip",$E30=""),"(skipped)",IF($E30="Own","(own gear)",IFERROR(INDEX(Options!$D$2:$D$174,$F30)&amp;" -- "&amp;INDEX(Options!$E$2:$E$174,$F30),"?")))</f>
        <v/>
      </c>
      <c r="H30" s="12">
        <f>IF($E30="Own",N($J30),IF(OR($E30="Skip",$E30=""),0,IFERROR(INDEX(Options!$F$2:$F$174,$F30)/INDEX(Options!$R$2:$R$174,$F30),0)))</f>
        <v/>
      </c>
      <c r="I30" s="13">
        <f>IF($E30="Own",0,IF(OR($E30="Skip",$E30=""),0,IFERROR(INDEX(Options!$H$2:$H$174,$F30)/INDEX(Options!$R$2:$R$174,$F30),0)))</f>
        <v/>
      </c>
      <c r="J30" s="12" t="n"/>
      <c r="K30" s="10">
        <f>IF(OR($E30="Skip",$E30="Own",$E30=""),"",IFERROR(HYPERLINK(INDEX(Options!$I$2:$I$174,$F30),"buy link"),""))</f>
        <v/>
      </c>
      <c r="L30" s="11">
        <f>IF(OR($E30="Skip",$E30="Own",$E30=""),"",IFERROR(LEFT(INDEX(Options!$L$2:$L$174,$F30),140),""))</f>
        <v/>
      </c>
      <c r="M30" s="11">
        <f>IF(OR($E30="Skip",$E30="Own",$E30=""),"",IFERROR(INDEX(Options!$S$2:$S$174,$F30),""))</f>
        <v/>
      </c>
      <c r="N30">
        <f>IFERROR(INDEX(Options!$F$2:$F$174,MATCH($C30&amp;"|Budget",Options!$T$2:$T$174,0))/INDEX(Options!$R$2:$R$174,MATCH($C30&amp;"|Budget",Options!$T$2:$T$174,0)),0)</f>
        <v/>
      </c>
      <c r="O30">
        <f>IFERROR(INDEX(Options!$H$2:$H$174,MATCH($C30&amp;"|Budget",Options!$T$2:$T$174,0))/INDEX(Options!$R$2:$R$174,MATCH($C30&amp;"|Budget",Options!$T$2:$T$174,0)),0)</f>
        <v/>
      </c>
      <c r="P30">
        <f>IFERROR(INDEX(Options!$F$2:$F$174,MATCH($C30&amp;"|Value",Options!$T$2:$T$174,0))/INDEX(Options!$R$2:$R$174,MATCH($C30&amp;"|Value",Options!$T$2:$T$174,0)),0)</f>
        <v/>
      </c>
      <c r="Q30">
        <f>IFERROR(INDEX(Options!$H$2:$H$174,MATCH($C30&amp;"|Value",Options!$T$2:$T$174,0))/INDEX(Options!$R$2:$R$174,MATCH($C30&amp;"|Value",Options!$T$2:$T$174,0)),0)</f>
        <v/>
      </c>
      <c r="R30">
        <f>IFERROR(INDEX(Options!$F$2:$F$174,MATCH($C30&amp;"|Premium",Options!$T$2:$T$174,0))/INDEX(Options!$R$2:$R$174,MATCH($C30&amp;"|Premium",Options!$T$2:$T$174,0)),0)</f>
        <v/>
      </c>
      <c r="S30">
        <f>IFERROR(INDEX(Options!$H$2:$H$174,MATCH($C30&amp;"|Premium",Options!$T$2:$T$174,0))/INDEX(Options!$R$2:$R$174,MATCH($C30&amp;"|Premium",Options!$T$2:$T$174,0)),0)</f>
        <v/>
      </c>
    </row>
    <row r="31">
      <c r="A31" s="10" t="inlineStr">
        <is>
          <t>Overnight Pack</t>
        </is>
      </c>
      <c r="B31" s="10" t="inlineStr">
        <is>
          <t>Headlamp</t>
        </is>
      </c>
      <c r="C31" s="10" t="inlineStr">
        <is>
          <t>headlamp</t>
        </is>
      </c>
      <c r="D31" s="10" t="inlineStr">
        <is>
          <t>must</t>
        </is>
      </c>
      <c r="E31" s="10" t="inlineStr">
        <is>
          <t>Value</t>
        </is>
      </c>
      <c r="F31" s="10">
        <f>IFERROR(MATCH($C31&amp;"|"&amp;$E31,Options!$T$2:$T$174,0),"")</f>
        <v/>
      </c>
      <c r="G31" s="11">
        <f>IF(OR($E31="Skip",$E31=""),"(skipped)",IF($E31="Own","(own gear)",IFERROR(INDEX(Options!$D$2:$D$174,$F31)&amp;" -- "&amp;INDEX(Options!$E$2:$E$174,$F31),"?")))</f>
        <v/>
      </c>
      <c r="H31" s="12">
        <f>IF($E31="Own",N($J31),IF(OR($E31="Skip",$E31=""),0,IFERROR(INDEX(Options!$F$2:$F$174,$F31)/INDEX(Options!$R$2:$R$174,$F31),0)))</f>
        <v/>
      </c>
      <c r="I31" s="13">
        <f>IF($E31="Own",0,IF(OR($E31="Skip",$E31=""),0,IFERROR(INDEX(Options!$H$2:$H$174,$F31)/INDEX(Options!$R$2:$R$174,$F31),0)))</f>
        <v/>
      </c>
      <c r="J31" s="12" t="n"/>
      <c r="K31" s="10">
        <f>IF(OR($E31="Skip",$E31="Own",$E31=""),"",IFERROR(HYPERLINK(INDEX(Options!$I$2:$I$174,$F31),"buy link"),""))</f>
        <v/>
      </c>
      <c r="L31" s="11">
        <f>IF(OR($E31="Skip",$E31="Own",$E31=""),"",IFERROR(LEFT(INDEX(Options!$L$2:$L$174,$F31),140),""))</f>
        <v/>
      </c>
      <c r="M31" s="11">
        <f>IF(OR($E31="Skip",$E31="Own",$E31=""),"",IFERROR(INDEX(Options!$S$2:$S$174,$F31),""))</f>
        <v/>
      </c>
      <c r="N31">
        <f>IFERROR(INDEX(Options!$F$2:$F$174,MATCH($C31&amp;"|Budget",Options!$T$2:$T$174,0))/INDEX(Options!$R$2:$R$174,MATCH($C31&amp;"|Budget",Options!$T$2:$T$174,0)),0)</f>
        <v/>
      </c>
      <c r="O31">
        <f>IFERROR(INDEX(Options!$H$2:$H$174,MATCH($C31&amp;"|Budget",Options!$T$2:$T$174,0))/INDEX(Options!$R$2:$R$174,MATCH($C31&amp;"|Budget",Options!$T$2:$T$174,0)),0)</f>
        <v/>
      </c>
      <c r="P31">
        <f>IFERROR(INDEX(Options!$F$2:$F$174,MATCH($C31&amp;"|Value",Options!$T$2:$T$174,0))/INDEX(Options!$R$2:$R$174,MATCH($C31&amp;"|Value",Options!$T$2:$T$174,0)),0)</f>
        <v/>
      </c>
      <c r="Q31">
        <f>IFERROR(INDEX(Options!$H$2:$H$174,MATCH($C31&amp;"|Value",Options!$T$2:$T$174,0))/INDEX(Options!$R$2:$R$174,MATCH($C31&amp;"|Value",Options!$T$2:$T$174,0)),0)</f>
        <v/>
      </c>
      <c r="R31">
        <f>IFERROR(INDEX(Options!$F$2:$F$174,MATCH($C31&amp;"|Premium",Options!$T$2:$T$174,0))/INDEX(Options!$R$2:$R$174,MATCH($C31&amp;"|Premium",Options!$T$2:$T$174,0)),0)</f>
        <v/>
      </c>
      <c r="S31">
        <f>IFERROR(INDEX(Options!$H$2:$H$174,MATCH($C31&amp;"|Premium",Options!$T$2:$T$174,0))/INDEX(Options!$R$2:$R$174,MATCH($C31&amp;"|Premium",Options!$T$2:$T$174,0)),0)</f>
        <v/>
      </c>
    </row>
    <row r="32">
      <c r="A32" s="10" t="inlineStr">
        <is>
          <t>Overnight Pack</t>
        </is>
      </c>
      <c r="B32" s="10" t="inlineStr">
        <is>
          <t>Power bank</t>
        </is>
      </c>
      <c r="C32" s="10" t="inlineStr">
        <is>
          <t>power bank</t>
        </is>
      </c>
      <c r="D32" s="10" t="inlineStr">
        <is>
          <t>nice</t>
        </is>
      </c>
      <c r="E32" s="10" t="inlineStr">
        <is>
          <t>Value</t>
        </is>
      </c>
      <c r="F32" s="10">
        <f>IFERROR(MATCH($C32&amp;"|"&amp;$E32,Options!$T$2:$T$174,0),"")</f>
        <v/>
      </c>
      <c r="G32" s="11">
        <f>IF(OR($E32="Skip",$E32=""),"(skipped)",IF($E32="Own","(own gear)",IFERROR(INDEX(Options!$D$2:$D$174,$F32)&amp;" -- "&amp;INDEX(Options!$E$2:$E$174,$F32),"?")))</f>
        <v/>
      </c>
      <c r="H32" s="12">
        <f>IF($E32="Own",N($J32),IF(OR($E32="Skip",$E32=""),0,IFERROR(INDEX(Options!$F$2:$F$174,$F32)/INDEX(Options!$R$2:$R$174,$F32),0)))</f>
        <v/>
      </c>
      <c r="I32" s="13">
        <f>IF($E32="Own",0,IF(OR($E32="Skip",$E32=""),0,IFERROR(INDEX(Options!$H$2:$H$174,$F32)/INDEX(Options!$R$2:$R$174,$F32),0)))</f>
        <v/>
      </c>
      <c r="J32" s="12" t="n"/>
      <c r="K32" s="10">
        <f>IF(OR($E32="Skip",$E32="Own",$E32=""),"",IFERROR(HYPERLINK(INDEX(Options!$I$2:$I$174,$F32),"buy link"),""))</f>
        <v/>
      </c>
      <c r="L32" s="11">
        <f>IF(OR($E32="Skip",$E32="Own",$E32=""),"",IFERROR(LEFT(INDEX(Options!$L$2:$L$174,$F32),140),""))</f>
        <v/>
      </c>
      <c r="M32" s="11">
        <f>IF(OR($E32="Skip",$E32="Own",$E32=""),"",IFERROR(INDEX(Options!$S$2:$S$174,$F32),""))</f>
        <v/>
      </c>
      <c r="N32">
        <f>IFERROR(INDEX(Options!$F$2:$F$174,MATCH($C32&amp;"|Budget",Options!$T$2:$T$174,0))/INDEX(Options!$R$2:$R$174,MATCH($C32&amp;"|Budget",Options!$T$2:$T$174,0)),0)</f>
        <v/>
      </c>
      <c r="O32">
        <f>IFERROR(INDEX(Options!$H$2:$H$174,MATCH($C32&amp;"|Budget",Options!$T$2:$T$174,0))/INDEX(Options!$R$2:$R$174,MATCH($C32&amp;"|Budget",Options!$T$2:$T$174,0)),0)</f>
        <v/>
      </c>
      <c r="P32">
        <f>IFERROR(INDEX(Options!$F$2:$F$174,MATCH($C32&amp;"|Value",Options!$T$2:$T$174,0))/INDEX(Options!$R$2:$R$174,MATCH($C32&amp;"|Value",Options!$T$2:$T$174,0)),0)</f>
        <v/>
      </c>
      <c r="Q32">
        <f>IFERROR(INDEX(Options!$H$2:$H$174,MATCH($C32&amp;"|Value",Options!$T$2:$T$174,0))/INDEX(Options!$R$2:$R$174,MATCH($C32&amp;"|Value",Options!$T$2:$T$174,0)),0)</f>
        <v/>
      </c>
      <c r="R32">
        <f>IFERROR(INDEX(Options!$F$2:$F$174,MATCH($C32&amp;"|Premium",Options!$T$2:$T$174,0))/INDEX(Options!$R$2:$R$174,MATCH($C32&amp;"|Premium",Options!$T$2:$T$174,0)),0)</f>
        <v/>
      </c>
      <c r="S32">
        <f>IFERROR(INDEX(Options!$H$2:$H$174,MATCH($C32&amp;"|Premium",Options!$T$2:$T$174,0))/INDEX(Options!$R$2:$R$174,MATCH($C32&amp;"|Premium",Options!$T$2:$T$174,0)),0)</f>
        <v/>
      </c>
    </row>
    <row r="33">
      <c r="A33" s="10" t="inlineStr">
        <is>
          <t>Overnight Pack</t>
        </is>
      </c>
      <c r="B33" s="10" t="inlineStr">
        <is>
          <t>Knife / multitool</t>
        </is>
      </c>
      <c r="C33" s="10" t="inlineStr">
        <is>
          <t>knife/multitool</t>
        </is>
      </c>
      <c r="D33" s="10" t="inlineStr">
        <is>
          <t>must</t>
        </is>
      </c>
      <c r="E33" s="10" t="inlineStr">
        <is>
          <t>Value</t>
        </is>
      </c>
      <c r="F33" s="10">
        <f>IFERROR(MATCH($C33&amp;"|"&amp;$E33,Options!$T$2:$T$174,0),"")</f>
        <v/>
      </c>
      <c r="G33" s="11">
        <f>IF(OR($E33="Skip",$E33=""),"(skipped)",IF($E33="Own","(own gear)",IFERROR(INDEX(Options!$D$2:$D$174,$F33)&amp;" -- "&amp;INDEX(Options!$E$2:$E$174,$F33),"?")))</f>
        <v/>
      </c>
      <c r="H33" s="12">
        <f>IF($E33="Own",N($J33),IF(OR($E33="Skip",$E33=""),0,IFERROR(INDEX(Options!$F$2:$F$174,$F33)/INDEX(Options!$R$2:$R$174,$F33),0)))</f>
        <v/>
      </c>
      <c r="I33" s="13">
        <f>IF($E33="Own",0,IF(OR($E33="Skip",$E33=""),0,IFERROR(INDEX(Options!$H$2:$H$174,$F33)/INDEX(Options!$R$2:$R$174,$F33),0)))</f>
        <v/>
      </c>
      <c r="J33" s="12" t="n"/>
      <c r="K33" s="10">
        <f>IF(OR($E33="Skip",$E33="Own",$E33=""),"",IFERROR(HYPERLINK(INDEX(Options!$I$2:$I$174,$F33),"buy link"),""))</f>
        <v/>
      </c>
      <c r="L33" s="11">
        <f>IF(OR($E33="Skip",$E33="Own",$E33=""),"",IFERROR(LEFT(INDEX(Options!$L$2:$L$174,$F33),140),""))</f>
        <v/>
      </c>
      <c r="M33" s="11">
        <f>IF(OR($E33="Skip",$E33="Own",$E33=""),"",IFERROR(INDEX(Options!$S$2:$S$174,$F33),""))</f>
        <v/>
      </c>
      <c r="N33">
        <f>IFERROR(INDEX(Options!$F$2:$F$174,MATCH($C33&amp;"|Budget",Options!$T$2:$T$174,0))/INDEX(Options!$R$2:$R$174,MATCH($C33&amp;"|Budget",Options!$T$2:$T$174,0)),0)</f>
        <v/>
      </c>
      <c r="O33">
        <f>IFERROR(INDEX(Options!$H$2:$H$174,MATCH($C33&amp;"|Budget",Options!$T$2:$T$174,0))/INDEX(Options!$R$2:$R$174,MATCH($C33&amp;"|Budget",Options!$T$2:$T$174,0)),0)</f>
        <v/>
      </c>
      <c r="P33">
        <f>IFERROR(INDEX(Options!$F$2:$F$174,MATCH($C33&amp;"|Value",Options!$T$2:$T$174,0))/INDEX(Options!$R$2:$R$174,MATCH($C33&amp;"|Value",Options!$T$2:$T$174,0)),0)</f>
        <v/>
      </c>
      <c r="Q33">
        <f>IFERROR(INDEX(Options!$H$2:$H$174,MATCH($C33&amp;"|Value",Options!$T$2:$T$174,0))/INDEX(Options!$R$2:$R$174,MATCH($C33&amp;"|Value",Options!$T$2:$T$174,0)),0)</f>
        <v/>
      </c>
      <c r="R33">
        <f>IFERROR(INDEX(Options!$F$2:$F$174,MATCH($C33&amp;"|Premium",Options!$T$2:$T$174,0))/INDEX(Options!$R$2:$R$174,MATCH($C33&amp;"|Premium",Options!$T$2:$T$174,0)),0)</f>
        <v/>
      </c>
      <c r="S33">
        <f>IFERROR(INDEX(Options!$H$2:$H$174,MATCH($C33&amp;"|Premium",Options!$T$2:$T$174,0))/INDEX(Options!$R$2:$R$174,MATCH($C33&amp;"|Premium",Options!$T$2:$T$174,0)),0)</f>
        <v/>
      </c>
    </row>
    <row r="34">
      <c r="A34" s="10" t="inlineStr">
        <is>
          <t>Overnight Pack</t>
        </is>
      </c>
      <c r="B34" s="10" t="inlineStr">
        <is>
          <t>Personal toiletries/hygiene kit</t>
        </is>
      </c>
      <c r="C34" s="10" t="inlineStr">
        <is>
          <t>toiletries</t>
        </is>
      </c>
      <c r="D34" s="10" t="inlineStr">
        <is>
          <t>must</t>
        </is>
      </c>
      <c r="E34" s="10" t="inlineStr">
        <is>
          <t>Value</t>
        </is>
      </c>
      <c r="F34" s="10">
        <f>IFERROR(MATCH($C34&amp;"|"&amp;$E34,Options!$T$2:$T$174,0),"")</f>
        <v/>
      </c>
      <c r="G34" s="11">
        <f>IF(OR($E34="Skip",$E34=""),"(skipped)",IF($E34="Own","(own gear)",IFERROR(INDEX(Options!$D$2:$D$174,$F34)&amp;" -- "&amp;INDEX(Options!$E$2:$E$174,$F34),"?")))</f>
        <v/>
      </c>
      <c r="H34" s="12">
        <f>IF($E34="Own",N($J34),IF(OR($E34="Skip",$E34=""),0,IFERROR(INDEX(Options!$F$2:$F$174,$F34)/INDEX(Options!$R$2:$R$174,$F34),0)))</f>
        <v/>
      </c>
      <c r="I34" s="13">
        <f>IF($E34="Own",0,IF(OR($E34="Skip",$E34=""),0,IFERROR(INDEX(Options!$H$2:$H$174,$F34)/INDEX(Options!$R$2:$R$174,$F34),0)))</f>
        <v/>
      </c>
      <c r="J34" s="12" t="n"/>
      <c r="K34" s="10">
        <f>IF(OR($E34="Skip",$E34="Own",$E34=""),"",IFERROR(HYPERLINK(INDEX(Options!$I$2:$I$174,$F34),"buy link"),""))</f>
        <v/>
      </c>
      <c r="L34" s="11">
        <f>IF(OR($E34="Skip",$E34="Own",$E34=""),"",IFERROR(LEFT(INDEX(Options!$L$2:$L$174,$F34),140),""))</f>
        <v/>
      </c>
      <c r="M34" s="11">
        <f>IF(OR($E34="Skip",$E34="Own",$E34=""),"",IFERROR(INDEX(Options!$S$2:$S$174,$F34),""))</f>
        <v/>
      </c>
      <c r="N34">
        <f>IFERROR(INDEX(Options!$F$2:$F$174,MATCH($C34&amp;"|Budget",Options!$T$2:$T$174,0))/INDEX(Options!$R$2:$R$174,MATCH($C34&amp;"|Budget",Options!$T$2:$T$174,0)),0)</f>
        <v/>
      </c>
      <c r="O34">
        <f>IFERROR(INDEX(Options!$H$2:$H$174,MATCH($C34&amp;"|Budget",Options!$T$2:$T$174,0))/INDEX(Options!$R$2:$R$174,MATCH($C34&amp;"|Budget",Options!$T$2:$T$174,0)),0)</f>
        <v/>
      </c>
      <c r="P34">
        <f>IFERROR(INDEX(Options!$F$2:$F$174,MATCH($C34&amp;"|Value",Options!$T$2:$T$174,0))/INDEX(Options!$R$2:$R$174,MATCH($C34&amp;"|Value",Options!$T$2:$T$174,0)),0)</f>
        <v/>
      </c>
      <c r="Q34">
        <f>IFERROR(INDEX(Options!$H$2:$H$174,MATCH($C34&amp;"|Value",Options!$T$2:$T$174,0))/INDEX(Options!$R$2:$R$174,MATCH($C34&amp;"|Value",Options!$T$2:$T$174,0)),0)</f>
        <v/>
      </c>
      <c r="R34">
        <f>IFERROR(INDEX(Options!$F$2:$F$174,MATCH($C34&amp;"|Premium",Options!$T$2:$T$174,0))/INDEX(Options!$R$2:$R$174,MATCH($C34&amp;"|Premium",Options!$T$2:$T$174,0)),0)</f>
        <v/>
      </c>
      <c r="S34">
        <f>IFERROR(INDEX(Options!$H$2:$H$174,MATCH($C34&amp;"|Premium",Options!$T$2:$T$174,0))/INDEX(Options!$R$2:$R$174,MATCH($C34&amp;"|Premium",Options!$T$2:$T$174,0)),0)</f>
        <v/>
      </c>
    </row>
    <row r="35">
      <c r="A35" s="10" t="inlineStr">
        <is>
          <t>Overnight Pack</t>
        </is>
      </c>
      <c r="B35" s="10" t="inlineStr">
        <is>
          <t>Cathole trowel (shared)</t>
        </is>
      </c>
      <c r="C35" s="10" t="inlineStr">
        <is>
          <t>cathole_trowel</t>
        </is>
      </c>
      <c r="D35" s="10" t="inlineStr">
        <is>
          <t>must</t>
        </is>
      </c>
      <c r="E35" s="10" t="inlineStr">
        <is>
          <t>Value</t>
        </is>
      </c>
      <c r="F35" s="10">
        <f>IFERROR(MATCH($C35&amp;"|"&amp;$E35,Options!$T$2:$T$174,0),"")</f>
        <v/>
      </c>
      <c r="G35" s="11">
        <f>IF(OR($E35="Skip",$E35=""),"(skipped)",IF($E35="Own","(own gear)",IFERROR(INDEX(Options!$D$2:$D$174,$F35)&amp;" -- "&amp;INDEX(Options!$E$2:$E$174,$F35),"?")))</f>
        <v/>
      </c>
      <c r="H35" s="12">
        <f>IF($E35="Own",N($J35),IF(OR($E35="Skip",$E35=""),0,IFERROR(INDEX(Options!$F$2:$F$174,$F35)/INDEX(Options!$R$2:$R$174,$F35),0)))</f>
        <v/>
      </c>
      <c r="I35" s="13">
        <f>IF($E35="Own",0,IF(OR($E35="Skip",$E35=""),0,IFERROR(INDEX(Options!$H$2:$H$174,$F35)/INDEX(Options!$R$2:$R$174,$F35),0)))</f>
        <v/>
      </c>
      <c r="J35" s="12" t="n"/>
      <c r="K35" s="10">
        <f>IF(OR($E35="Skip",$E35="Own",$E35=""),"",IFERROR(HYPERLINK(INDEX(Options!$I$2:$I$174,$F35),"buy link"),""))</f>
        <v/>
      </c>
      <c r="L35" s="11">
        <f>IF(OR($E35="Skip",$E35="Own",$E35=""),"",IFERROR(LEFT(INDEX(Options!$L$2:$L$174,$F35),140),""))</f>
        <v/>
      </c>
      <c r="M35" s="11">
        <f>IF(OR($E35="Skip",$E35="Own",$E35=""),"",IFERROR(INDEX(Options!$S$2:$S$174,$F35),""))</f>
        <v/>
      </c>
      <c r="N35">
        <f>IFERROR(INDEX(Options!$F$2:$F$174,MATCH($C35&amp;"|Budget",Options!$T$2:$T$174,0))/INDEX(Options!$R$2:$R$174,MATCH($C35&amp;"|Budget",Options!$T$2:$T$174,0)),0)</f>
        <v/>
      </c>
      <c r="O35">
        <f>IFERROR(INDEX(Options!$H$2:$H$174,MATCH($C35&amp;"|Budget",Options!$T$2:$T$174,0))/INDEX(Options!$R$2:$R$174,MATCH($C35&amp;"|Budget",Options!$T$2:$T$174,0)),0)</f>
        <v/>
      </c>
      <c r="P35">
        <f>IFERROR(INDEX(Options!$F$2:$F$174,MATCH($C35&amp;"|Value",Options!$T$2:$T$174,0))/INDEX(Options!$R$2:$R$174,MATCH($C35&amp;"|Value",Options!$T$2:$T$174,0)),0)</f>
        <v/>
      </c>
      <c r="Q35">
        <f>IFERROR(INDEX(Options!$H$2:$H$174,MATCH($C35&amp;"|Value",Options!$T$2:$T$174,0))/INDEX(Options!$R$2:$R$174,MATCH($C35&amp;"|Value",Options!$T$2:$T$174,0)),0)</f>
        <v/>
      </c>
      <c r="R35">
        <f>IFERROR(INDEX(Options!$F$2:$F$174,MATCH($C35&amp;"|Premium",Options!$T$2:$T$174,0))/INDEX(Options!$R$2:$R$174,MATCH($C35&amp;"|Premium",Options!$T$2:$T$174,0)),0)</f>
        <v/>
      </c>
      <c r="S35">
        <f>IFERROR(INDEX(Options!$H$2:$H$174,MATCH($C35&amp;"|Premium",Options!$T$2:$T$174,0))/INDEX(Options!$R$2:$R$174,MATCH($C35&amp;"|Premium",Options!$T$2:$T$174,0)),0)</f>
        <v/>
      </c>
    </row>
    <row r="36">
      <c r="A36" s="10" t="inlineStr">
        <is>
          <t>Trail Creek Kit</t>
        </is>
      </c>
      <c r="B36" s="10" t="inlineStr">
        <is>
          <t>Gold pan</t>
        </is>
      </c>
      <c r="C36" s="10" t="inlineStr">
        <is>
          <t>gold_pan</t>
        </is>
      </c>
      <c r="D36" s="10" t="inlineStr">
        <is>
          <t>must</t>
        </is>
      </c>
      <c r="E36" s="10" t="inlineStr">
        <is>
          <t>Value</t>
        </is>
      </c>
      <c r="F36" s="10">
        <f>IFERROR(MATCH($C36&amp;"|"&amp;$E36,Options!$T$2:$T$174,0),"")</f>
        <v/>
      </c>
      <c r="G36" s="11">
        <f>IF(OR($E36="Skip",$E36=""),"(skipped)",IF($E36="Own","(own gear)",IFERROR(INDEX(Options!$D$2:$D$174,$F36)&amp;" -- "&amp;INDEX(Options!$E$2:$E$174,$F36),"?")))</f>
        <v/>
      </c>
      <c r="H36" s="12">
        <f>IF($E36="Own",N($J36),IF(OR($E36="Skip",$E36=""),0,IFERROR(INDEX(Options!$F$2:$F$174,$F36)/INDEX(Options!$R$2:$R$174,$F36),0)))</f>
        <v/>
      </c>
      <c r="I36" s="13">
        <f>IF($E36="Own",0,IF(OR($E36="Skip",$E36=""),0,IFERROR(INDEX(Options!$H$2:$H$174,$F36)/INDEX(Options!$R$2:$R$174,$F36),0)))</f>
        <v/>
      </c>
      <c r="J36" s="12" t="n"/>
      <c r="K36" s="10">
        <f>IF(OR($E36="Skip",$E36="Own",$E36=""),"",IFERROR(HYPERLINK(INDEX(Options!$I$2:$I$174,$F36),"buy link"),""))</f>
        <v/>
      </c>
      <c r="L36" s="11">
        <f>IF(OR($E36="Skip",$E36="Own",$E36=""),"",IFERROR(LEFT(INDEX(Options!$L$2:$L$174,$F36),140),""))</f>
        <v/>
      </c>
      <c r="M36" s="11">
        <f>IF(OR($E36="Skip",$E36="Own",$E36=""),"",IFERROR(INDEX(Options!$S$2:$S$174,$F36),""))</f>
        <v/>
      </c>
      <c r="N36">
        <f>IFERROR(INDEX(Options!$F$2:$F$174,MATCH($C36&amp;"|Budget",Options!$T$2:$T$174,0))/INDEX(Options!$R$2:$R$174,MATCH($C36&amp;"|Budget",Options!$T$2:$T$174,0)),0)</f>
        <v/>
      </c>
      <c r="O36">
        <f>IFERROR(INDEX(Options!$H$2:$H$174,MATCH($C36&amp;"|Budget",Options!$T$2:$T$174,0))/INDEX(Options!$R$2:$R$174,MATCH($C36&amp;"|Budget",Options!$T$2:$T$174,0)),0)</f>
        <v/>
      </c>
      <c r="P36">
        <f>IFERROR(INDEX(Options!$F$2:$F$174,MATCH($C36&amp;"|Value",Options!$T$2:$T$174,0))/INDEX(Options!$R$2:$R$174,MATCH($C36&amp;"|Value",Options!$T$2:$T$174,0)),0)</f>
        <v/>
      </c>
      <c r="Q36">
        <f>IFERROR(INDEX(Options!$H$2:$H$174,MATCH($C36&amp;"|Value",Options!$T$2:$T$174,0))/INDEX(Options!$R$2:$R$174,MATCH($C36&amp;"|Value",Options!$T$2:$T$174,0)),0)</f>
        <v/>
      </c>
      <c r="R36">
        <f>IFERROR(INDEX(Options!$F$2:$F$174,MATCH($C36&amp;"|Premium",Options!$T$2:$T$174,0))/INDEX(Options!$R$2:$R$174,MATCH($C36&amp;"|Premium",Options!$T$2:$T$174,0)),0)</f>
        <v/>
      </c>
      <c r="S36">
        <f>IFERROR(INDEX(Options!$H$2:$H$174,MATCH($C36&amp;"|Premium",Options!$T$2:$T$174,0))/INDEX(Options!$R$2:$R$174,MATCH($C36&amp;"|Premium",Options!$T$2:$T$174,0)),0)</f>
        <v/>
      </c>
    </row>
    <row r="37">
      <c r="A37" s="10" t="inlineStr">
        <is>
          <t>Trail Creek Kit</t>
        </is>
      </c>
      <c r="B37" s="10" t="inlineStr">
        <is>
          <t>Insulated waterproof panning gloves</t>
        </is>
      </c>
      <c r="C37" s="10" t="inlineStr">
        <is>
          <t>insulated_waterproof_gloves</t>
        </is>
      </c>
      <c r="D37" s="10" t="inlineStr">
        <is>
          <t>must</t>
        </is>
      </c>
      <c r="E37" s="10" t="inlineStr">
        <is>
          <t>Value</t>
        </is>
      </c>
      <c r="F37" s="10">
        <f>IFERROR(MATCH($C37&amp;"|"&amp;$E37,Options!$T$2:$T$174,0),"")</f>
        <v/>
      </c>
      <c r="G37" s="11">
        <f>IF(OR($E37="Skip",$E37=""),"(skipped)",IF($E37="Own","(own gear)",IFERROR(INDEX(Options!$D$2:$D$174,$F37)&amp;" -- "&amp;INDEX(Options!$E$2:$E$174,$F37),"?")))</f>
        <v/>
      </c>
      <c r="H37" s="12">
        <f>IF($E37="Own",N($J37),IF(OR($E37="Skip",$E37=""),0,IFERROR(INDEX(Options!$F$2:$F$174,$F37)/INDEX(Options!$R$2:$R$174,$F37),0)))</f>
        <v/>
      </c>
      <c r="I37" s="13">
        <f>IF($E37="Own",0,IF(OR($E37="Skip",$E37=""),0,IFERROR(INDEX(Options!$H$2:$H$174,$F37)/INDEX(Options!$R$2:$R$174,$F37),0)))</f>
        <v/>
      </c>
      <c r="J37" s="12" t="n"/>
      <c r="K37" s="10">
        <f>IF(OR($E37="Skip",$E37="Own",$E37=""),"",IFERROR(HYPERLINK(INDEX(Options!$I$2:$I$174,$F37),"buy link"),""))</f>
        <v/>
      </c>
      <c r="L37" s="11">
        <f>IF(OR($E37="Skip",$E37="Own",$E37=""),"",IFERROR(LEFT(INDEX(Options!$L$2:$L$174,$F37),140),""))</f>
        <v/>
      </c>
      <c r="M37" s="11">
        <f>IF(OR($E37="Skip",$E37="Own",$E37=""),"",IFERROR(INDEX(Options!$S$2:$S$174,$F37),""))</f>
        <v/>
      </c>
      <c r="N37">
        <f>IFERROR(INDEX(Options!$F$2:$F$174,MATCH($C37&amp;"|Budget",Options!$T$2:$T$174,0))/INDEX(Options!$R$2:$R$174,MATCH($C37&amp;"|Budget",Options!$T$2:$T$174,0)),0)</f>
        <v/>
      </c>
      <c r="O37">
        <f>IFERROR(INDEX(Options!$H$2:$H$174,MATCH($C37&amp;"|Budget",Options!$T$2:$T$174,0))/INDEX(Options!$R$2:$R$174,MATCH($C37&amp;"|Budget",Options!$T$2:$T$174,0)),0)</f>
        <v/>
      </c>
      <c r="P37">
        <f>IFERROR(INDEX(Options!$F$2:$F$174,MATCH($C37&amp;"|Value",Options!$T$2:$T$174,0))/INDEX(Options!$R$2:$R$174,MATCH($C37&amp;"|Value",Options!$T$2:$T$174,0)),0)</f>
        <v/>
      </c>
      <c r="Q37">
        <f>IFERROR(INDEX(Options!$H$2:$H$174,MATCH($C37&amp;"|Value",Options!$T$2:$T$174,0))/INDEX(Options!$R$2:$R$174,MATCH($C37&amp;"|Value",Options!$T$2:$T$174,0)),0)</f>
        <v/>
      </c>
      <c r="R37">
        <f>IFERROR(INDEX(Options!$F$2:$F$174,MATCH($C37&amp;"|Premium",Options!$T$2:$T$174,0))/INDEX(Options!$R$2:$R$174,MATCH($C37&amp;"|Premium",Options!$T$2:$T$174,0)),0)</f>
        <v/>
      </c>
      <c r="S37">
        <f>IFERROR(INDEX(Options!$H$2:$H$174,MATCH($C37&amp;"|Premium",Options!$T$2:$T$174,0))/INDEX(Options!$R$2:$R$174,MATCH($C37&amp;"|Premium",Options!$T$2:$T$174,0)),0)</f>
        <v/>
      </c>
    </row>
    <row r="38">
      <c r="A38" s="10" t="inlineStr">
        <is>
          <t>Trail Creek Kit</t>
        </is>
      </c>
      <c r="B38" s="10" t="inlineStr">
        <is>
          <t>Neoprene wading socks</t>
        </is>
      </c>
      <c r="C38" s="10" t="inlineStr">
        <is>
          <t>neoprene_socks_wading</t>
        </is>
      </c>
      <c r="D38" s="10" t="inlineStr">
        <is>
          <t>must</t>
        </is>
      </c>
      <c r="E38" s="10" t="inlineStr">
        <is>
          <t>Value</t>
        </is>
      </c>
      <c r="F38" s="10">
        <f>IFERROR(MATCH($C38&amp;"|"&amp;$E38,Options!$T$2:$T$174,0),"")</f>
        <v/>
      </c>
      <c r="G38" s="11">
        <f>IF(OR($E38="Skip",$E38=""),"(skipped)",IF($E38="Own","(own gear)",IFERROR(INDEX(Options!$D$2:$D$174,$F38)&amp;" -- "&amp;INDEX(Options!$E$2:$E$174,$F38),"?")))</f>
        <v/>
      </c>
      <c r="H38" s="12">
        <f>IF($E38="Own",N($J38),IF(OR($E38="Skip",$E38=""),0,IFERROR(INDEX(Options!$F$2:$F$174,$F38)/INDEX(Options!$R$2:$R$174,$F38),0)))</f>
        <v/>
      </c>
      <c r="I38" s="13">
        <f>IF($E38="Own",0,IF(OR($E38="Skip",$E38=""),0,IFERROR(INDEX(Options!$H$2:$H$174,$F38)/INDEX(Options!$R$2:$R$174,$F38),0)))</f>
        <v/>
      </c>
      <c r="J38" s="12" t="n"/>
      <c r="K38" s="10">
        <f>IF(OR($E38="Skip",$E38="Own",$E38=""),"",IFERROR(HYPERLINK(INDEX(Options!$I$2:$I$174,$F38),"buy link"),""))</f>
        <v/>
      </c>
      <c r="L38" s="11">
        <f>IF(OR($E38="Skip",$E38="Own",$E38=""),"",IFERROR(LEFT(INDEX(Options!$L$2:$L$174,$F38),140),""))</f>
        <v/>
      </c>
      <c r="M38" s="11">
        <f>IF(OR($E38="Skip",$E38="Own",$E38=""),"",IFERROR(INDEX(Options!$S$2:$S$174,$F38),""))</f>
        <v/>
      </c>
      <c r="N38">
        <f>IFERROR(INDEX(Options!$F$2:$F$174,MATCH($C38&amp;"|Budget",Options!$T$2:$T$174,0))/INDEX(Options!$R$2:$R$174,MATCH($C38&amp;"|Budget",Options!$T$2:$T$174,0)),0)</f>
        <v/>
      </c>
      <c r="O38">
        <f>IFERROR(INDEX(Options!$H$2:$H$174,MATCH($C38&amp;"|Budget",Options!$T$2:$T$174,0))/INDEX(Options!$R$2:$R$174,MATCH($C38&amp;"|Budget",Options!$T$2:$T$174,0)),0)</f>
        <v/>
      </c>
      <c r="P38">
        <f>IFERROR(INDEX(Options!$F$2:$F$174,MATCH($C38&amp;"|Value",Options!$T$2:$T$174,0))/INDEX(Options!$R$2:$R$174,MATCH($C38&amp;"|Value",Options!$T$2:$T$174,0)),0)</f>
        <v/>
      </c>
      <c r="Q38">
        <f>IFERROR(INDEX(Options!$H$2:$H$174,MATCH($C38&amp;"|Value",Options!$T$2:$T$174,0))/INDEX(Options!$R$2:$R$174,MATCH($C38&amp;"|Value",Options!$T$2:$T$174,0)),0)</f>
        <v/>
      </c>
      <c r="R38">
        <f>IFERROR(INDEX(Options!$F$2:$F$174,MATCH($C38&amp;"|Premium",Options!$T$2:$T$174,0))/INDEX(Options!$R$2:$R$174,MATCH($C38&amp;"|Premium",Options!$T$2:$T$174,0)),0)</f>
        <v/>
      </c>
      <c r="S38">
        <f>IFERROR(INDEX(Options!$H$2:$H$174,MATCH($C38&amp;"|Premium",Options!$T$2:$T$174,0))/INDEX(Options!$R$2:$R$174,MATCH($C38&amp;"|Premium",Options!$T$2:$T$174,0)),0)</f>
        <v/>
      </c>
    </row>
    <row r="39">
      <c r="A39" s="10" t="inlineStr">
        <is>
          <t>Trail Creek Kit</t>
        </is>
      </c>
      <c r="B39" s="10" t="inlineStr">
        <is>
          <t>Snuffer bottle</t>
        </is>
      </c>
      <c r="C39" s="10" t="inlineStr">
        <is>
          <t>snuffer_bottle</t>
        </is>
      </c>
      <c r="D39" s="10" t="inlineStr">
        <is>
          <t>must</t>
        </is>
      </c>
      <c r="E39" s="10" t="inlineStr">
        <is>
          <t>Value</t>
        </is>
      </c>
      <c r="F39" s="10">
        <f>IFERROR(MATCH($C39&amp;"|"&amp;$E39,Options!$T$2:$T$174,0),"")</f>
        <v/>
      </c>
      <c r="G39" s="11">
        <f>IF(OR($E39="Skip",$E39=""),"(skipped)",IF($E39="Own","(own gear)",IFERROR(INDEX(Options!$D$2:$D$174,$F39)&amp;" -- "&amp;INDEX(Options!$E$2:$E$174,$F39),"?")))</f>
        <v/>
      </c>
      <c r="H39" s="12">
        <f>IF($E39="Own",N($J39),IF(OR($E39="Skip",$E39=""),0,IFERROR(INDEX(Options!$F$2:$F$174,$F39)/INDEX(Options!$R$2:$R$174,$F39),0)))</f>
        <v/>
      </c>
      <c r="I39" s="13">
        <f>IF($E39="Own",0,IF(OR($E39="Skip",$E39=""),0,IFERROR(INDEX(Options!$H$2:$H$174,$F39)/INDEX(Options!$R$2:$R$174,$F39),0)))</f>
        <v/>
      </c>
      <c r="J39" s="12" t="n"/>
      <c r="K39" s="10">
        <f>IF(OR($E39="Skip",$E39="Own",$E39=""),"",IFERROR(HYPERLINK(INDEX(Options!$I$2:$I$174,$F39),"buy link"),""))</f>
        <v/>
      </c>
      <c r="L39" s="11">
        <f>IF(OR($E39="Skip",$E39="Own",$E39=""),"",IFERROR(LEFT(INDEX(Options!$L$2:$L$174,$F39),140),""))</f>
        <v/>
      </c>
      <c r="M39" s="11">
        <f>IF(OR($E39="Skip",$E39="Own",$E39=""),"",IFERROR(INDEX(Options!$S$2:$S$174,$F39),""))</f>
        <v/>
      </c>
      <c r="N39">
        <f>IFERROR(INDEX(Options!$F$2:$F$174,MATCH($C39&amp;"|Budget",Options!$T$2:$T$174,0))/INDEX(Options!$R$2:$R$174,MATCH($C39&amp;"|Budget",Options!$T$2:$T$174,0)),0)</f>
        <v/>
      </c>
      <c r="O39">
        <f>IFERROR(INDEX(Options!$H$2:$H$174,MATCH($C39&amp;"|Budget",Options!$T$2:$T$174,0))/INDEX(Options!$R$2:$R$174,MATCH($C39&amp;"|Budget",Options!$T$2:$T$174,0)),0)</f>
        <v/>
      </c>
      <c r="P39">
        <f>IFERROR(INDEX(Options!$F$2:$F$174,MATCH($C39&amp;"|Value",Options!$T$2:$T$174,0))/INDEX(Options!$R$2:$R$174,MATCH($C39&amp;"|Value",Options!$T$2:$T$174,0)),0)</f>
        <v/>
      </c>
      <c r="Q39">
        <f>IFERROR(INDEX(Options!$H$2:$H$174,MATCH($C39&amp;"|Value",Options!$T$2:$T$174,0))/INDEX(Options!$R$2:$R$174,MATCH($C39&amp;"|Value",Options!$T$2:$T$174,0)),0)</f>
        <v/>
      </c>
      <c r="R39">
        <f>IFERROR(INDEX(Options!$F$2:$F$174,MATCH($C39&amp;"|Premium",Options!$T$2:$T$174,0))/INDEX(Options!$R$2:$R$174,MATCH($C39&amp;"|Premium",Options!$T$2:$T$174,0)),0)</f>
        <v/>
      </c>
      <c r="S39">
        <f>IFERROR(INDEX(Options!$H$2:$H$174,MATCH($C39&amp;"|Premium",Options!$T$2:$T$174,0))/INDEX(Options!$R$2:$R$174,MATCH($C39&amp;"|Premium",Options!$T$2:$T$174,0)),0)</f>
        <v/>
      </c>
    </row>
    <row r="40">
      <c r="A40" s="10" t="inlineStr">
        <is>
          <t>Trail Creek Kit</t>
        </is>
      </c>
      <c r="B40" s="10" t="inlineStr">
        <is>
          <t>Gold vials</t>
        </is>
      </c>
      <c r="C40" s="10" t="inlineStr">
        <is>
          <t>vials</t>
        </is>
      </c>
      <c r="D40" s="10" t="inlineStr">
        <is>
          <t>must</t>
        </is>
      </c>
      <c r="E40" s="10" t="inlineStr">
        <is>
          <t>Value</t>
        </is>
      </c>
      <c r="F40" s="10">
        <f>IFERROR(MATCH($C40&amp;"|"&amp;$E40,Options!$T$2:$T$174,0),"")</f>
        <v/>
      </c>
      <c r="G40" s="11">
        <f>IF(OR($E40="Skip",$E40=""),"(skipped)",IF($E40="Own","(own gear)",IFERROR(INDEX(Options!$D$2:$D$174,$F40)&amp;" -- "&amp;INDEX(Options!$E$2:$E$174,$F40),"?")))</f>
        <v/>
      </c>
      <c r="H40" s="12">
        <f>IF($E40="Own",N($J40),IF(OR($E40="Skip",$E40=""),0,IFERROR(INDEX(Options!$F$2:$F$174,$F40)/INDEX(Options!$R$2:$R$174,$F40),0)))</f>
        <v/>
      </c>
      <c r="I40" s="13">
        <f>IF($E40="Own",0,IF(OR($E40="Skip",$E40=""),0,IFERROR(INDEX(Options!$H$2:$H$174,$F40)/INDEX(Options!$R$2:$R$174,$F40),0)))</f>
        <v/>
      </c>
      <c r="J40" s="12" t="n"/>
      <c r="K40" s="10">
        <f>IF(OR($E40="Skip",$E40="Own",$E40=""),"",IFERROR(HYPERLINK(INDEX(Options!$I$2:$I$174,$F40),"buy link"),""))</f>
        <v/>
      </c>
      <c r="L40" s="11">
        <f>IF(OR($E40="Skip",$E40="Own",$E40=""),"",IFERROR(LEFT(INDEX(Options!$L$2:$L$174,$F40),140),""))</f>
        <v/>
      </c>
      <c r="M40" s="11">
        <f>IF(OR($E40="Skip",$E40="Own",$E40=""),"",IFERROR(INDEX(Options!$S$2:$S$174,$F40),""))</f>
        <v/>
      </c>
      <c r="N40">
        <f>IFERROR(INDEX(Options!$F$2:$F$174,MATCH($C40&amp;"|Budget",Options!$T$2:$T$174,0))/INDEX(Options!$R$2:$R$174,MATCH($C40&amp;"|Budget",Options!$T$2:$T$174,0)),0)</f>
        <v/>
      </c>
      <c r="O40">
        <f>IFERROR(INDEX(Options!$H$2:$H$174,MATCH($C40&amp;"|Budget",Options!$T$2:$T$174,0))/INDEX(Options!$R$2:$R$174,MATCH($C40&amp;"|Budget",Options!$T$2:$T$174,0)),0)</f>
        <v/>
      </c>
      <c r="P40">
        <f>IFERROR(INDEX(Options!$F$2:$F$174,MATCH($C40&amp;"|Value",Options!$T$2:$T$174,0))/INDEX(Options!$R$2:$R$174,MATCH($C40&amp;"|Value",Options!$T$2:$T$174,0)),0)</f>
        <v/>
      </c>
      <c r="Q40">
        <f>IFERROR(INDEX(Options!$H$2:$H$174,MATCH($C40&amp;"|Value",Options!$T$2:$T$174,0))/INDEX(Options!$R$2:$R$174,MATCH($C40&amp;"|Value",Options!$T$2:$T$174,0)),0)</f>
        <v/>
      </c>
      <c r="R40">
        <f>IFERROR(INDEX(Options!$F$2:$F$174,MATCH($C40&amp;"|Premium",Options!$T$2:$T$174,0))/INDEX(Options!$R$2:$R$174,MATCH($C40&amp;"|Premium",Options!$T$2:$T$174,0)),0)</f>
        <v/>
      </c>
      <c r="S40">
        <f>IFERROR(INDEX(Options!$H$2:$H$174,MATCH($C40&amp;"|Premium",Options!$T$2:$T$174,0))/INDEX(Options!$R$2:$R$174,MATCH($C40&amp;"|Premium",Options!$T$2:$T$174,0)),0)</f>
        <v/>
      </c>
    </row>
    <row r="41">
      <c r="A41" s="10" t="inlineStr">
        <is>
          <t>Trail Creek Kit</t>
        </is>
      </c>
      <c r="B41" s="10" t="inlineStr">
        <is>
          <t>Crevice tools</t>
        </is>
      </c>
      <c r="C41" s="10" t="inlineStr">
        <is>
          <t>crevice_tools</t>
        </is>
      </c>
      <c r="D41" s="10" t="inlineStr">
        <is>
          <t>nice</t>
        </is>
      </c>
      <c r="E41" s="10" t="inlineStr">
        <is>
          <t>Value</t>
        </is>
      </c>
      <c r="F41" s="10">
        <f>IFERROR(MATCH($C41&amp;"|"&amp;$E41,Options!$T$2:$T$174,0),"")</f>
        <v/>
      </c>
      <c r="G41" s="11">
        <f>IF(OR($E41="Skip",$E41=""),"(skipped)",IF($E41="Own","(own gear)",IFERROR(INDEX(Options!$D$2:$D$174,$F41)&amp;" -- "&amp;INDEX(Options!$E$2:$E$174,$F41),"?")))</f>
        <v/>
      </c>
      <c r="H41" s="12">
        <f>IF($E41="Own",N($J41),IF(OR($E41="Skip",$E41=""),0,IFERROR(INDEX(Options!$F$2:$F$174,$F41)/INDEX(Options!$R$2:$R$174,$F41),0)))</f>
        <v/>
      </c>
      <c r="I41" s="13">
        <f>IF($E41="Own",0,IF(OR($E41="Skip",$E41=""),0,IFERROR(INDEX(Options!$H$2:$H$174,$F41)/INDEX(Options!$R$2:$R$174,$F41),0)))</f>
        <v/>
      </c>
      <c r="J41" s="12" t="n"/>
      <c r="K41" s="10">
        <f>IF(OR($E41="Skip",$E41="Own",$E41=""),"",IFERROR(HYPERLINK(INDEX(Options!$I$2:$I$174,$F41),"buy link"),""))</f>
        <v/>
      </c>
      <c r="L41" s="11">
        <f>IF(OR($E41="Skip",$E41="Own",$E41=""),"",IFERROR(LEFT(INDEX(Options!$L$2:$L$174,$F41),140),""))</f>
        <v/>
      </c>
      <c r="M41" s="11">
        <f>IF(OR($E41="Skip",$E41="Own",$E41=""),"",IFERROR(INDEX(Options!$S$2:$S$174,$F41),""))</f>
        <v/>
      </c>
      <c r="N41">
        <f>IFERROR(INDEX(Options!$F$2:$F$174,MATCH($C41&amp;"|Budget",Options!$T$2:$T$174,0))/INDEX(Options!$R$2:$R$174,MATCH($C41&amp;"|Budget",Options!$T$2:$T$174,0)),0)</f>
        <v/>
      </c>
      <c r="O41">
        <f>IFERROR(INDEX(Options!$H$2:$H$174,MATCH($C41&amp;"|Budget",Options!$T$2:$T$174,0))/INDEX(Options!$R$2:$R$174,MATCH($C41&amp;"|Budget",Options!$T$2:$T$174,0)),0)</f>
        <v/>
      </c>
      <c r="P41">
        <f>IFERROR(INDEX(Options!$F$2:$F$174,MATCH($C41&amp;"|Value",Options!$T$2:$T$174,0))/INDEX(Options!$R$2:$R$174,MATCH($C41&amp;"|Value",Options!$T$2:$T$174,0)),0)</f>
        <v/>
      </c>
      <c r="Q41">
        <f>IFERROR(INDEX(Options!$H$2:$H$174,MATCH($C41&amp;"|Value",Options!$T$2:$T$174,0))/INDEX(Options!$R$2:$R$174,MATCH($C41&amp;"|Value",Options!$T$2:$T$174,0)),0)</f>
        <v/>
      </c>
      <c r="R41">
        <f>IFERROR(INDEX(Options!$F$2:$F$174,MATCH($C41&amp;"|Premium",Options!$T$2:$T$174,0))/INDEX(Options!$R$2:$R$174,MATCH($C41&amp;"|Premium",Options!$T$2:$T$174,0)),0)</f>
        <v/>
      </c>
      <c r="S41">
        <f>IFERROR(INDEX(Options!$H$2:$H$174,MATCH($C41&amp;"|Premium",Options!$T$2:$T$174,0))/INDEX(Options!$R$2:$R$174,MATCH($C41&amp;"|Premium",Options!$T$2:$T$174,0)),0)</f>
        <v/>
      </c>
    </row>
    <row r="42">
      <c r="A42" s="10" t="inlineStr">
        <is>
          <t>Trail Creek Kit</t>
        </is>
      </c>
      <c r="B42" s="10" t="inlineStr">
        <is>
          <t>Magnifier / loupe</t>
        </is>
      </c>
      <c r="C42" s="10" t="inlineStr">
        <is>
          <t>magnifier_loupe</t>
        </is>
      </c>
      <c r="D42" s="10" t="inlineStr">
        <is>
          <t>nice</t>
        </is>
      </c>
      <c r="E42" s="10" t="inlineStr">
        <is>
          <t>Value</t>
        </is>
      </c>
      <c r="F42" s="10">
        <f>IFERROR(MATCH($C42&amp;"|"&amp;$E42,Options!$T$2:$T$174,0),"")</f>
        <v/>
      </c>
      <c r="G42" s="11">
        <f>IF(OR($E42="Skip",$E42=""),"(skipped)",IF($E42="Own","(own gear)",IFERROR(INDEX(Options!$D$2:$D$174,$F42)&amp;" -- "&amp;INDEX(Options!$E$2:$E$174,$F42),"?")))</f>
        <v/>
      </c>
      <c r="H42" s="12">
        <f>IF($E42="Own",N($J42),IF(OR($E42="Skip",$E42=""),0,IFERROR(INDEX(Options!$F$2:$F$174,$F42)/INDEX(Options!$R$2:$R$174,$F42),0)))</f>
        <v/>
      </c>
      <c r="I42" s="13">
        <f>IF($E42="Own",0,IF(OR($E42="Skip",$E42=""),0,IFERROR(INDEX(Options!$H$2:$H$174,$F42)/INDEX(Options!$R$2:$R$174,$F42),0)))</f>
        <v/>
      </c>
      <c r="J42" s="12" t="n"/>
      <c r="K42" s="10">
        <f>IF(OR($E42="Skip",$E42="Own",$E42=""),"",IFERROR(HYPERLINK(INDEX(Options!$I$2:$I$174,$F42),"buy link"),""))</f>
        <v/>
      </c>
      <c r="L42" s="11">
        <f>IF(OR($E42="Skip",$E42="Own",$E42=""),"",IFERROR(LEFT(INDEX(Options!$L$2:$L$174,$F42),140),""))</f>
        <v/>
      </c>
      <c r="M42" s="11">
        <f>IF(OR($E42="Skip",$E42="Own",$E42=""),"",IFERROR(INDEX(Options!$S$2:$S$174,$F42),""))</f>
        <v/>
      </c>
      <c r="N42">
        <f>IFERROR(INDEX(Options!$F$2:$F$174,MATCH($C42&amp;"|Budget",Options!$T$2:$T$174,0))/INDEX(Options!$R$2:$R$174,MATCH($C42&amp;"|Budget",Options!$T$2:$T$174,0)),0)</f>
        <v/>
      </c>
      <c r="O42">
        <f>IFERROR(INDEX(Options!$H$2:$H$174,MATCH($C42&amp;"|Budget",Options!$T$2:$T$174,0))/INDEX(Options!$R$2:$R$174,MATCH($C42&amp;"|Budget",Options!$T$2:$T$174,0)),0)</f>
        <v/>
      </c>
      <c r="P42">
        <f>IFERROR(INDEX(Options!$F$2:$F$174,MATCH($C42&amp;"|Value",Options!$T$2:$T$174,0))/INDEX(Options!$R$2:$R$174,MATCH($C42&amp;"|Value",Options!$T$2:$T$174,0)),0)</f>
        <v/>
      </c>
      <c r="Q42">
        <f>IFERROR(INDEX(Options!$H$2:$H$174,MATCH($C42&amp;"|Value",Options!$T$2:$T$174,0))/INDEX(Options!$R$2:$R$174,MATCH($C42&amp;"|Value",Options!$T$2:$T$174,0)),0)</f>
        <v/>
      </c>
      <c r="R42">
        <f>IFERROR(INDEX(Options!$F$2:$F$174,MATCH($C42&amp;"|Premium",Options!$T$2:$T$174,0))/INDEX(Options!$R$2:$R$174,MATCH($C42&amp;"|Premium",Options!$T$2:$T$174,0)),0)</f>
        <v/>
      </c>
      <c r="S42">
        <f>IFERROR(INDEX(Options!$H$2:$H$174,MATCH($C42&amp;"|Premium",Options!$T$2:$T$174,0))/INDEX(Options!$R$2:$R$174,MATCH($C42&amp;"|Premium",Options!$T$2:$T$174,0)),0)</f>
        <v/>
      </c>
    </row>
    <row r="43">
      <c r="A43" s="10" t="inlineStr">
        <is>
          <t>Trail Creek Kit</t>
        </is>
      </c>
      <c r="B43" s="10" t="inlineStr">
        <is>
          <t>Small trowel (CNF-legal: hand pan + trowel only)</t>
        </is>
      </c>
      <c r="C43" s="10" t="inlineStr">
        <is>
          <t>small_trowel</t>
        </is>
      </c>
      <c r="D43" s="10" t="inlineStr">
        <is>
          <t>must</t>
        </is>
      </c>
      <c r="E43" s="10" t="inlineStr">
        <is>
          <t>Value</t>
        </is>
      </c>
      <c r="F43" s="10">
        <f>IFERROR(MATCH($C43&amp;"|"&amp;$E43,Options!$T$2:$T$174,0),"")</f>
        <v/>
      </c>
      <c r="G43" s="11">
        <f>IF(OR($E43="Skip",$E43=""),"(skipped)",IF($E43="Own","(own gear)",IFERROR(INDEX(Options!$D$2:$D$174,$F43)&amp;" -- "&amp;INDEX(Options!$E$2:$E$174,$F43),"?")))</f>
        <v/>
      </c>
      <c r="H43" s="12">
        <f>IF($E43="Own",N($J43),IF(OR($E43="Skip",$E43=""),0,IFERROR(INDEX(Options!$F$2:$F$174,$F43)/INDEX(Options!$R$2:$R$174,$F43),0)))</f>
        <v/>
      </c>
      <c r="I43" s="13">
        <f>IF($E43="Own",0,IF(OR($E43="Skip",$E43=""),0,IFERROR(INDEX(Options!$H$2:$H$174,$F43)/INDEX(Options!$R$2:$R$174,$F43),0)))</f>
        <v/>
      </c>
      <c r="J43" s="12" t="n"/>
      <c r="K43" s="10">
        <f>IF(OR($E43="Skip",$E43="Own",$E43=""),"",IFERROR(HYPERLINK(INDEX(Options!$I$2:$I$174,$F43),"buy link"),""))</f>
        <v/>
      </c>
      <c r="L43" s="11">
        <f>IF(OR($E43="Skip",$E43="Own",$E43=""),"",IFERROR(LEFT(INDEX(Options!$L$2:$L$174,$F43),140),""))</f>
        <v/>
      </c>
      <c r="M43" s="11">
        <f>IF(OR($E43="Skip",$E43="Own",$E43=""),"",IFERROR(INDEX(Options!$S$2:$S$174,$F43),""))</f>
        <v/>
      </c>
      <c r="N43">
        <f>IFERROR(INDEX(Options!$F$2:$F$174,MATCH($C43&amp;"|Budget",Options!$T$2:$T$174,0))/INDEX(Options!$R$2:$R$174,MATCH($C43&amp;"|Budget",Options!$T$2:$T$174,0)),0)</f>
        <v/>
      </c>
      <c r="O43">
        <f>IFERROR(INDEX(Options!$H$2:$H$174,MATCH($C43&amp;"|Budget",Options!$T$2:$T$174,0))/INDEX(Options!$R$2:$R$174,MATCH($C43&amp;"|Budget",Options!$T$2:$T$174,0)),0)</f>
        <v/>
      </c>
      <c r="P43">
        <f>IFERROR(INDEX(Options!$F$2:$F$174,MATCH($C43&amp;"|Value",Options!$T$2:$T$174,0))/INDEX(Options!$R$2:$R$174,MATCH($C43&amp;"|Value",Options!$T$2:$T$174,0)),0)</f>
        <v/>
      </c>
      <c r="Q43">
        <f>IFERROR(INDEX(Options!$H$2:$H$174,MATCH($C43&amp;"|Value",Options!$T$2:$T$174,0))/INDEX(Options!$R$2:$R$174,MATCH($C43&amp;"|Value",Options!$T$2:$T$174,0)),0)</f>
        <v/>
      </c>
      <c r="R43">
        <f>IFERROR(INDEX(Options!$F$2:$F$174,MATCH($C43&amp;"|Premium",Options!$T$2:$T$174,0))/INDEX(Options!$R$2:$R$174,MATCH($C43&amp;"|Premium",Options!$T$2:$T$174,0)),0)</f>
        <v/>
      </c>
      <c r="S43">
        <f>IFERROR(INDEX(Options!$H$2:$H$174,MATCH($C43&amp;"|Premium",Options!$T$2:$T$174,0))/INDEX(Options!$R$2:$R$174,MATCH($C43&amp;"|Premium",Options!$T$2:$T$174,0)),0)</f>
        <v/>
      </c>
    </row>
    <row r="44">
      <c r="A44" s="10" t="inlineStr">
        <is>
          <t>Base Camp Personal</t>
        </is>
      </c>
      <c r="B44" s="10" t="inlineStr">
        <is>
          <t>Classifier (base camp; share one on the trail)</t>
        </is>
      </c>
      <c r="C44" s="10" t="inlineStr">
        <is>
          <t>classifier</t>
        </is>
      </c>
      <c r="D44" s="10" t="inlineStr">
        <is>
          <t>must</t>
        </is>
      </c>
      <c r="E44" s="10" t="inlineStr">
        <is>
          <t>Value</t>
        </is>
      </c>
      <c r="F44" s="10">
        <f>IFERROR(MATCH($C44&amp;"|"&amp;$E44,Options!$T$2:$T$174,0),"")</f>
        <v/>
      </c>
      <c r="G44" s="11">
        <f>IF(OR($E44="Skip",$E44=""),"(skipped)",IF($E44="Own","(own gear)",IFERROR(INDEX(Options!$D$2:$D$174,$F44)&amp;" -- "&amp;INDEX(Options!$E$2:$E$174,$F44),"?")))</f>
        <v/>
      </c>
      <c r="H44" s="12">
        <f>IF($E44="Own",N($J44),IF(OR($E44="Skip",$E44=""),0,IFERROR(INDEX(Options!$F$2:$F$174,$F44)/INDEX(Options!$R$2:$R$174,$F44),0)))</f>
        <v/>
      </c>
      <c r="I44" s="13">
        <f>IF($E44="Own",0,IF(OR($E44="Skip",$E44=""),0,IFERROR(INDEX(Options!$H$2:$H$174,$F44)/INDEX(Options!$R$2:$R$174,$F44),0)))</f>
        <v/>
      </c>
      <c r="J44" s="12" t="n"/>
      <c r="K44" s="10">
        <f>IF(OR($E44="Skip",$E44="Own",$E44=""),"",IFERROR(HYPERLINK(INDEX(Options!$I$2:$I$174,$F44),"buy link"),""))</f>
        <v/>
      </c>
      <c r="L44" s="11">
        <f>IF(OR($E44="Skip",$E44="Own",$E44=""),"",IFERROR(LEFT(INDEX(Options!$L$2:$L$174,$F44),140),""))</f>
        <v/>
      </c>
      <c r="M44" s="11">
        <f>IF(OR($E44="Skip",$E44="Own",$E44=""),"",IFERROR(INDEX(Options!$S$2:$S$174,$F44),""))</f>
        <v/>
      </c>
      <c r="N44">
        <f>IFERROR(INDEX(Options!$F$2:$F$174,MATCH($C44&amp;"|Budget",Options!$T$2:$T$174,0))/INDEX(Options!$R$2:$R$174,MATCH($C44&amp;"|Budget",Options!$T$2:$T$174,0)),0)</f>
        <v/>
      </c>
      <c r="O44">
        <f>IFERROR(INDEX(Options!$H$2:$H$174,MATCH($C44&amp;"|Budget",Options!$T$2:$T$174,0))/INDEX(Options!$R$2:$R$174,MATCH($C44&amp;"|Budget",Options!$T$2:$T$174,0)),0)</f>
        <v/>
      </c>
      <c r="P44">
        <f>IFERROR(INDEX(Options!$F$2:$F$174,MATCH($C44&amp;"|Value",Options!$T$2:$T$174,0))/INDEX(Options!$R$2:$R$174,MATCH($C44&amp;"|Value",Options!$T$2:$T$174,0)),0)</f>
        <v/>
      </c>
      <c r="Q44">
        <f>IFERROR(INDEX(Options!$H$2:$H$174,MATCH($C44&amp;"|Value",Options!$T$2:$T$174,0))/INDEX(Options!$R$2:$R$174,MATCH($C44&amp;"|Value",Options!$T$2:$T$174,0)),0)</f>
        <v/>
      </c>
      <c r="R44">
        <f>IFERROR(INDEX(Options!$F$2:$F$174,MATCH($C44&amp;"|Premium",Options!$T$2:$T$174,0))/INDEX(Options!$R$2:$R$174,MATCH($C44&amp;"|Premium",Options!$T$2:$T$174,0)),0)</f>
        <v/>
      </c>
      <c r="S44">
        <f>IFERROR(INDEX(Options!$H$2:$H$174,MATCH($C44&amp;"|Premium",Options!$T$2:$T$174,0))/INDEX(Options!$R$2:$R$174,MATCH($C44&amp;"|Premium",Options!$T$2:$T$174,0)),0)</f>
        <v/>
      </c>
    </row>
    <row r="45">
      <c r="A45" s="10" t="inlineStr">
        <is>
          <t>Base Camp Personal</t>
        </is>
      </c>
      <c r="B45" s="10" t="inlineStr">
        <is>
          <t>Knee pad</t>
        </is>
      </c>
      <c r="C45" s="10" t="inlineStr">
        <is>
          <t>knee_pads</t>
        </is>
      </c>
      <c r="D45" s="10" t="inlineStr">
        <is>
          <t>nice</t>
        </is>
      </c>
      <c r="E45" s="10" t="inlineStr">
        <is>
          <t>Budget</t>
        </is>
      </c>
      <c r="F45" s="10">
        <f>IFERROR(MATCH($C45&amp;"|"&amp;$E45,Options!$T$2:$T$174,0),"")</f>
        <v/>
      </c>
      <c r="G45" s="11">
        <f>IF(OR($E45="Skip",$E45=""),"(skipped)",IF($E45="Own","(own gear)",IFERROR(INDEX(Options!$D$2:$D$174,$F45)&amp;" -- "&amp;INDEX(Options!$E$2:$E$174,$F45),"?")))</f>
        <v/>
      </c>
      <c r="H45" s="12">
        <f>IF($E45="Own",N($J45),IF(OR($E45="Skip",$E45=""),0,IFERROR(INDEX(Options!$F$2:$F$174,$F45)/INDEX(Options!$R$2:$R$174,$F45),0)))</f>
        <v/>
      </c>
      <c r="I45" s="13">
        <f>IF($E45="Own",0,IF(OR($E45="Skip",$E45=""),0,IFERROR(INDEX(Options!$H$2:$H$174,$F45)/INDEX(Options!$R$2:$R$174,$F45),0)))</f>
        <v/>
      </c>
      <c r="J45" s="12" t="n"/>
      <c r="K45" s="10">
        <f>IF(OR($E45="Skip",$E45="Own",$E45=""),"",IFERROR(HYPERLINK(INDEX(Options!$I$2:$I$174,$F45),"buy link"),""))</f>
        <v/>
      </c>
      <c r="L45" s="11">
        <f>IF(OR($E45="Skip",$E45="Own",$E45=""),"",IFERROR(LEFT(INDEX(Options!$L$2:$L$174,$F45),140),""))</f>
        <v/>
      </c>
      <c r="M45" s="11">
        <f>IF(OR($E45="Skip",$E45="Own",$E45=""),"",IFERROR(INDEX(Options!$S$2:$S$174,$F45),""))</f>
        <v/>
      </c>
      <c r="N45">
        <f>IFERROR(INDEX(Options!$F$2:$F$174,MATCH($C45&amp;"|Budget",Options!$T$2:$T$174,0))/INDEX(Options!$R$2:$R$174,MATCH($C45&amp;"|Budget",Options!$T$2:$T$174,0)),0)</f>
        <v/>
      </c>
      <c r="O45">
        <f>IFERROR(INDEX(Options!$H$2:$H$174,MATCH($C45&amp;"|Budget",Options!$T$2:$T$174,0))/INDEX(Options!$R$2:$R$174,MATCH($C45&amp;"|Budget",Options!$T$2:$T$174,0)),0)</f>
        <v/>
      </c>
      <c r="P45">
        <f>IFERROR(INDEX(Options!$F$2:$F$174,MATCH($C45&amp;"|Value",Options!$T$2:$T$174,0))/INDEX(Options!$R$2:$R$174,MATCH($C45&amp;"|Value",Options!$T$2:$T$174,0)),0)</f>
        <v/>
      </c>
      <c r="Q45">
        <f>IFERROR(INDEX(Options!$H$2:$H$174,MATCH($C45&amp;"|Value",Options!$T$2:$T$174,0))/INDEX(Options!$R$2:$R$174,MATCH($C45&amp;"|Value",Options!$T$2:$T$174,0)),0)</f>
        <v/>
      </c>
      <c r="R45">
        <f>IFERROR(INDEX(Options!$F$2:$F$174,MATCH($C45&amp;"|Premium",Options!$T$2:$T$174,0))/INDEX(Options!$R$2:$R$174,MATCH($C45&amp;"|Premium",Options!$T$2:$T$174,0)),0)</f>
        <v/>
      </c>
      <c r="S45">
        <f>IFERROR(INDEX(Options!$H$2:$H$174,MATCH($C45&amp;"|Premium",Options!$T$2:$T$174,0))/INDEX(Options!$R$2:$R$174,MATCH($C45&amp;"|Premium",Options!$T$2:$T$174,0)),0)</f>
        <v/>
      </c>
    </row>
    <row r="46">
      <c r="A46" s="10" t="inlineStr">
        <is>
          <t>Base Camp Personal</t>
        </is>
      </c>
      <c r="B46" s="10" t="inlineStr">
        <is>
          <t>Waders (Jordan wants them; plan only needs shin-deep, but his call)</t>
        </is>
      </c>
      <c r="C46" s="10" t="inlineStr">
        <is>
          <t>waders_vs_none</t>
        </is>
      </c>
      <c r="D46" s="10" t="inlineStr">
        <is>
          <t>nice</t>
        </is>
      </c>
      <c r="E46" s="10" t="inlineStr">
        <is>
          <t>Value</t>
        </is>
      </c>
      <c r="F46" s="10">
        <f>IFERROR(MATCH($C46&amp;"|"&amp;$E46,Options!$T$2:$T$174,0),"")</f>
        <v/>
      </c>
      <c r="G46" s="11">
        <f>IF(OR($E46="Skip",$E46=""),"(skipped)",IF($E46="Own","(own gear)",IFERROR(INDEX(Options!$D$2:$D$174,$F46)&amp;" -- "&amp;INDEX(Options!$E$2:$E$174,$F46),"?")))</f>
        <v/>
      </c>
      <c r="H46" s="12">
        <f>IF($E46="Own",N($J46),IF(OR($E46="Skip",$E46=""),0,IFERROR(INDEX(Options!$F$2:$F$174,$F46)/INDEX(Options!$R$2:$R$174,$F46),0)))</f>
        <v/>
      </c>
      <c r="I46" s="13">
        <f>IF($E46="Own",0,IF(OR($E46="Skip",$E46=""),0,IFERROR(INDEX(Options!$H$2:$H$174,$F46)/INDEX(Options!$R$2:$R$174,$F46),0)))</f>
        <v/>
      </c>
      <c r="J46" s="12" t="n"/>
      <c r="K46" s="10">
        <f>IF(OR($E46="Skip",$E46="Own",$E46=""),"",IFERROR(HYPERLINK(INDEX(Options!$I$2:$I$174,$F46),"buy link"),""))</f>
        <v/>
      </c>
      <c r="L46" s="11">
        <f>IF(OR($E46="Skip",$E46="Own",$E46=""),"",IFERROR(LEFT(INDEX(Options!$L$2:$L$174,$F46),140),""))</f>
        <v/>
      </c>
      <c r="M46" s="11">
        <f>IF(OR($E46="Skip",$E46="Own",$E46=""),"",IFERROR(INDEX(Options!$S$2:$S$174,$F46),""))</f>
        <v/>
      </c>
      <c r="N46">
        <f>IFERROR(INDEX(Options!$F$2:$F$174,MATCH($C46&amp;"|Budget",Options!$T$2:$T$174,0))/INDEX(Options!$R$2:$R$174,MATCH($C46&amp;"|Budget",Options!$T$2:$T$174,0)),0)</f>
        <v/>
      </c>
      <c r="O46">
        <f>IFERROR(INDEX(Options!$H$2:$H$174,MATCH($C46&amp;"|Budget",Options!$T$2:$T$174,0))/INDEX(Options!$R$2:$R$174,MATCH($C46&amp;"|Budget",Options!$T$2:$T$174,0)),0)</f>
        <v/>
      </c>
      <c r="P46">
        <f>IFERROR(INDEX(Options!$F$2:$F$174,MATCH($C46&amp;"|Value",Options!$T$2:$T$174,0))/INDEX(Options!$R$2:$R$174,MATCH($C46&amp;"|Value",Options!$T$2:$T$174,0)),0)</f>
        <v/>
      </c>
      <c r="Q46">
        <f>IFERROR(INDEX(Options!$H$2:$H$174,MATCH($C46&amp;"|Value",Options!$T$2:$T$174,0))/INDEX(Options!$R$2:$R$174,MATCH($C46&amp;"|Value",Options!$T$2:$T$174,0)),0)</f>
        <v/>
      </c>
      <c r="R46">
        <f>IFERROR(INDEX(Options!$F$2:$F$174,MATCH($C46&amp;"|Premium",Options!$T$2:$T$174,0))/INDEX(Options!$R$2:$R$174,MATCH($C46&amp;"|Premium",Options!$T$2:$T$174,0)),0)</f>
        <v/>
      </c>
      <c r="S46">
        <f>IFERROR(INDEX(Options!$H$2:$H$174,MATCH($C46&amp;"|Premium",Options!$T$2:$T$174,0))/INDEX(Options!$R$2:$R$174,MATCH($C46&amp;"|Premium",Options!$T$2:$T$174,0)),0)</f>
        <v/>
      </c>
    </row>
    <row r="47">
      <c r="A47" s="10" t="inlineStr">
        <is>
          <t>Base Camp Personal</t>
        </is>
      </c>
      <c r="B47" s="10" t="inlineStr">
        <is>
          <t>Camp/creek shoes (evening, base camp)</t>
        </is>
      </c>
      <c r="C47" s="10" t="inlineStr">
        <is>
          <t>camp_shoes</t>
        </is>
      </c>
      <c r="D47" s="10" t="inlineStr">
        <is>
          <t>nice</t>
        </is>
      </c>
      <c r="E47" s="10" t="inlineStr">
        <is>
          <t>Value</t>
        </is>
      </c>
      <c r="F47" s="10">
        <f>IFERROR(MATCH($C47&amp;"|"&amp;$E47,Options!$T$2:$T$174,0),"")</f>
        <v/>
      </c>
      <c r="G47" s="11">
        <f>IF(OR($E47="Skip",$E47=""),"(skipped)",IF($E47="Own","(own gear)",IFERROR(INDEX(Options!$D$2:$D$174,$F47)&amp;" -- "&amp;INDEX(Options!$E$2:$E$174,$F47),"?")))</f>
        <v/>
      </c>
      <c r="H47" s="12">
        <f>IF($E47="Own",N($J47),IF(OR($E47="Skip",$E47=""),0,IFERROR(INDEX(Options!$F$2:$F$174,$F47)/INDEX(Options!$R$2:$R$174,$F47),0)))</f>
        <v/>
      </c>
      <c r="I47" s="13">
        <f>IF($E47="Own",0,IF(OR($E47="Skip",$E47=""),0,IFERROR(INDEX(Options!$H$2:$H$174,$F47)/INDEX(Options!$R$2:$R$174,$F47),0)))</f>
        <v/>
      </c>
      <c r="J47" s="12" t="n"/>
      <c r="K47" s="10">
        <f>IF(OR($E47="Skip",$E47="Own",$E47=""),"",IFERROR(HYPERLINK(INDEX(Options!$I$2:$I$174,$F47),"buy link"),""))</f>
        <v/>
      </c>
      <c r="L47" s="11">
        <f>IF(OR($E47="Skip",$E47="Own",$E47=""),"",IFERROR(LEFT(INDEX(Options!$L$2:$L$174,$F47),140),""))</f>
        <v/>
      </c>
      <c r="M47" s="11">
        <f>IF(OR($E47="Skip",$E47="Own",$E47=""),"",IFERROR(INDEX(Options!$S$2:$S$174,$F47),""))</f>
        <v/>
      </c>
      <c r="N47">
        <f>IFERROR(INDEX(Options!$F$2:$F$174,MATCH($C47&amp;"|Budget",Options!$T$2:$T$174,0))/INDEX(Options!$R$2:$R$174,MATCH($C47&amp;"|Budget",Options!$T$2:$T$174,0)),0)</f>
        <v/>
      </c>
      <c r="O47">
        <f>IFERROR(INDEX(Options!$H$2:$H$174,MATCH($C47&amp;"|Budget",Options!$T$2:$T$174,0))/INDEX(Options!$R$2:$R$174,MATCH($C47&amp;"|Budget",Options!$T$2:$T$174,0)),0)</f>
        <v/>
      </c>
      <c r="P47">
        <f>IFERROR(INDEX(Options!$F$2:$F$174,MATCH($C47&amp;"|Value",Options!$T$2:$T$174,0))/INDEX(Options!$R$2:$R$174,MATCH($C47&amp;"|Value",Options!$T$2:$T$174,0)),0)</f>
        <v/>
      </c>
      <c r="Q47">
        <f>IFERROR(INDEX(Options!$H$2:$H$174,MATCH($C47&amp;"|Value",Options!$T$2:$T$174,0))/INDEX(Options!$R$2:$R$174,MATCH($C47&amp;"|Value",Options!$T$2:$T$174,0)),0)</f>
        <v/>
      </c>
      <c r="R47">
        <f>IFERROR(INDEX(Options!$F$2:$F$174,MATCH($C47&amp;"|Premium",Options!$T$2:$T$174,0))/INDEX(Options!$R$2:$R$174,MATCH($C47&amp;"|Premium",Options!$T$2:$T$174,0)),0)</f>
        <v/>
      </c>
      <c r="S47">
        <f>IFERROR(INDEX(Options!$H$2:$H$174,MATCH($C47&amp;"|Premium",Options!$T$2:$T$174,0))/INDEX(Options!$R$2:$R$174,MATCH($C47&amp;"|Premium",Options!$T$2:$T$174,0)),0)</f>
        <v/>
      </c>
    </row>
    <row r="48">
      <c r="A48" s="10" t="inlineStr">
        <is>
          <t>Base Camp Personal</t>
        </is>
      </c>
      <c r="B48" s="10" t="inlineStr">
        <is>
          <t>Sit pad</t>
        </is>
      </c>
      <c r="C48" s="10" t="inlineStr">
        <is>
          <t>sit pad</t>
        </is>
      </c>
      <c r="D48" s="10" t="inlineStr">
        <is>
          <t>nice</t>
        </is>
      </c>
      <c r="E48" s="10" t="inlineStr">
        <is>
          <t>Value</t>
        </is>
      </c>
      <c r="F48" s="10">
        <f>IFERROR(MATCH($C48&amp;"|"&amp;$E48,Options!$T$2:$T$174,0),"")</f>
        <v/>
      </c>
      <c r="G48" s="11">
        <f>IF(OR($E48="Skip",$E48=""),"(skipped)",IF($E48="Own","(own gear)",IFERROR(INDEX(Options!$D$2:$D$174,$F48)&amp;" -- "&amp;INDEX(Options!$E$2:$E$174,$F48),"?")))</f>
        <v/>
      </c>
      <c r="H48" s="12">
        <f>IF($E48="Own",N($J48),IF(OR($E48="Skip",$E48=""),0,IFERROR(INDEX(Options!$F$2:$F$174,$F48)/INDEX(Options!$R$2:$R$174,$F48),0)))</f>
        <v/>
      </c>
      <c r="I48" s="13">
        <f>IF($E48="Own",0,IF(OR($E48="Skip",$E48=""),0,IFERROR(INDEX(Options!$H$2:$H$174,$F48)/INDEX(Options!$R$2:$R$174,$F48),0)))</f>
        <v/>
      </c>
      <c r="J48" s="12" t="n"/>
      <c r="K48" s="10">
        <f>IF(OR($E48="Skip",$E48="Own",$E48=""),"",IFERROR(HYPERLINK(INDEX(Options!$I$2:$I$174,$F48),"buy link"),""))</f>
        <v/>
      </c>
      <c r="L48" s="11">
        <f>IF(OR($E48="Skip",$E48="Own",$E48=""),"",IFERROR(LEFT(INDEX(Options!$L$2:$L$174,$F48),140),""))</f>
        <v/>
      </c>
      <c r="M48" s="11">
        <f>IF(OR($E48="Skip",$E48="Own",$E48=""),"",IFERROR(INDEX(Options!$S$2:$S$174,$F48),""))</f>
        <v/>
      </c>
      <c r="N48">
        <f>IFERROR(INDEX(Options!$F$2:$F$174,MATCH($C48&amp;"|Budget",Options!$T$2:$T$174,0))/INDEX(Options!$R$2:$R$174,MATCH($C48&amp;"|Budget",Options!$T$2:$T$174,0)),0)</f>
        <v/>
      </c>
      <c r="O48">
        <f>IFERROR(INDEX(Options!$H$2:$H$174,MATCH($C48&amp;"|Budget",Options!$T$2:$T$174,0))/INDEX(Options!$R$2:$R$174,MATCH($C48&amp;"|Budget",Options!$T$2:$T$174,0)),0)</f>
        <v/>
      </c>
      <c r="P48">
        <f>IFERROR(INDEX(Options!$F$2:$F$174,MATCH($C48&amp;"|Value",Options!$T$2:$T$174,0))/INDEX(Options!$R$2:$R$174,MATCH($C48&amp;"|Value",Options!$T$2:$T$174,0)),0)</f>
        <v/>
      </c>
      <c r="Q48">
        <f>IFERROR(INDEX(Options!$H$2:$H$174,MATCH($C48&amp;"|Value",Options!$T$2:$T$174,0))/INDEX(Options!$R$2:$R$174,MATCH($C48&amp;"|Value",Options!$T$2:$T$174,0)),0)</f>
        <v/>
      </c>
      <c r="R48">
        <f>IFERROR(INDEX(Options!$F$2:$F$174,MATCH($C48&amp;"|Premium",Options!$T$2:$T$174,0))/INDEX(Options!$R$2:$R$174,MATCH($C48&amp;"|Premium",Options!$T$2:$T$174,0)),0)</f>
        <v/>
      </c>
      <c r="S48">
        <f>IFERROR(INDEX(Options!$H$2:$H$174,MATCH($C48&amp;"|Premium",Options!$T$2:$T$174,0))/INDEX(Options!$R$2:$R$174,MATCH($C48&amp;"|Premium",Options!$T$2:$T$174,0)),0)</f>
        <v/>
      </c>
    </row>
    <row r="49">
      <c r="A49" s="10" t="inlineStr">
        <is>
          <t>Base Camp Personal</t>
        </is>
      </c>
      <c r="B49" s="10" t="inlineStr">
        <is>
          <t>Trekking poles</t>
        </is>
      </c>
      <c r="C49" s="10" t="inlineStr">
        <is>
          <t>trekking poles</t>
        </is>
      </c>
      <c r="D49" s="10" t="inlineStr">
        <is>
          <t>nice</t>
        </is>
      </c>
      <c r="E49" s="10" t="inlineStr">
        <is>
          <t>Value</t>
        </is>
      </c>
      <c r="F49" s="10">
        <f>IFERROR(MATCH($C49&amp;"|"&amp;$E49,Options!$T$2:$T$174,0),"")</f>
        <v/>
      </c>
      <c r="G49" s="11">
        <f>IF(OR($E49="Skip",$E49=""),"(skipped)",IF($E49="Own","(own gear)",IFERROR(INDEX(Options!$D$2:$D$174,$F49)&amp;" -- "&amp;INDEX(Options!$E$2:$E$174,$F49),"?")))</f>
        <v/>
      </c>
      <c r="H49" s="12">
        <f>IF($E49="Own",N($J49),IF(OR($E49="Skip",$E49=""),0,IFERROR(INDEX(Options!$F$2:$F$174,$F49)/INDEX(Options!$R$2:$R$174,$F49),0)))</f>
        <v/>
      </c>
      <c r="I49" s="13">
        <f>IF($E49="Own",0,IF(OR($E49="Skip",$E49=""),0,IFERROR(INDEX(Options!$H$2:$H$174,$F49)/INDEX(Options!$R$2:$R$174,$F49),0)))</f>
        <v/>
      </c>
      <c r="J49" s="12" t="n"/>
      <c r="K49" s="10">
        <f>IF(OR($E49="Skip",$E49="Own",$E49=""),"",IFERROR(HYPERLINK(INDEX(Options!$I$2:$I$174,$F49),"buy link"),""))</f>
        <v/>
      </c>
      <c r="L49" s="11">
        <f>IF(OR($E49="Skip",$E49="Own",$E49=""),"",IFERROR(LEFT(INDEX(Options!$L$2:$L$174,$F49),140),""))</f>
        <v/>
      </c>
      <c r="M49" s="11">
        <f>IF(OR($E49="Skip",$E49="Own",$E49=""),"",IFERROR(INDEX(Options!$S$2:$S$174,$F49),""))</f>
        <v/>
      </c>
      <c r="N49">
        <f>IFERROR(INDEX(Options!$F$2:$F$174,MATCH($C49&amp;"|Budget",Options!$T$2:$T$174,0))/INDEX(Options!$R$2:$R$174,MATCH($C49&amp;"|Budget",Options!$T$2:$T$174,0)),0)</f>
        <v/>
      </c>
      <c r="O49">
        <f>IFERROR(INDEX(Options!$H$2:$H$174,MATCH($C49&amp;"|Budget",Options!$T$2:$T$174,0))/INDEX(Options!$R$2:$R$174,MATCH($C49&amp;"|Budget",Options!$T$2:$T$174,0)),0)</f>
        <v/>
      </c>
      <c r="P49">
        <f>IFERROR(INDEX(Options!$F$2:$F$174,MATCH($C49&amp;"|Value",Options!$T$2:$T$174,0))/INDEX(Options!$R$2:$R$174,MATCH($C49&amp;"|Value",Options!$T$2:$T$174,0)),0)</f>
        <v/>
      </c>
      <c r="Q49">
        <f>IFERROR(INDEX(Options!$H$2:$H$174,MATCH($C49&amp;"|Value",Options!$T$2:$T$174,0))/INDEX(Options!$R$2:$R$174,MATCH($C49&amp;"|Value",Options!$T$2:$T$174,0)),0)</f>
        <v/>
      </c>
      <c r="R49">
        <f>IFERROR(INDEX(Options!$F$2:$F$174,MATCH($C49&amp;"|Premium",Options!$T$2:$T$174,0))/INDEX(Options!$R$2:$R$174,MATCH($C49&amp;"|Premium",Options!$T$2:$T$174,0)),0)</f>
        <v/>
      </c>
      <c r="S49">
        <f>IFERROR(INDEX(Options!$H$2:$H$174,MATCH($C49&amp;"|Premium",Options!$T$2:$T$174,0))/INDEX(Options!$R$2:$R$174,MATCH($C49&amp;"|Premium",Options!$T$2:$T$174,0)),0)</f>
        <v/>
      </c>
    </row>
    <row r="50">
      <c r="A50" s="14" t="inlineStr">
        <is>
          <t>Worn subtotal</t>
        </is>
      </c>
      <c r="B50" s="14" t="n"/>
      <c r="C50" s="14" t="n"/>
      <c r="D50" s="14" t="n"/>
      <c r="E50" s="14" t="n"/>
      <c r="F50" s="14" t="n"/>
      <c r="G50" s="14" t="n"/>
      <c r="H50" s="15">
        <f>SUM(H2:H7)</f>
        <v/>
      </c>
      <c r="I50" s="16">
        <f>SUM(I2:I7)</f>
        <v/>
      </c>
      <c r="J50" s="14" t="n"/>
      <c r="K50" s="14" t="n"/>
      <c r="L50" s="14" t="n"/>
      <c r="M50" s="14" t="n"/>
    </row>
    <row r="51">
      <c r="A51" s="14" t="inlineStr">
        <is>
          <t>Overnight Pack subtotal</t>
        </is>
      </c>
      <c r="B51" s="14" t="n"/>
      <c r="C51" s="14" t="n"/>
      <c r="D51" s="14" t="n"/>
      <c r="E51" s="14" t="n"/>
      <c r="F51" s="14" t="n"/>
      <c r="G51" s="14" t="n"/>
      <c r="H51" s="15">
        <f>SUM(H8:H35)</f>
        <v/>
      </c>
      <c r="I51" s="16">
        <f>SUM(I8:I35)</f>
        <v/>
      </c>
      <c r="J51" s="14" t="n"/>
      <c r="K51" s="14" t="n"/>
      <c r="L51" s="14" t="n"/>
      <c r="M51" s="14" t="n"/>
    </row>
    <row r="52">
      <c r="A52" s="14" t="inlineStr">
        <is>
          <t>Trail Creek Kit subtotal</t>
        </is>
      </c>
      <c r="B52" s="14" t="n"/>
      <c r="C52" s="14" t="n"/>
      <c r="D52" s="14" t="n"/>
      <c r="E52" s="14" t="n"/>
      <c r="F52" s="14" t="n"/>
      <c r="G52" s="14" t="n"/>
      <c r="H52" s="15">
        <f>SUM(H36:H43)</f>
        <v/>
      </c>
      <c r="I52" s="16">
        <f>SUM(I36:I43)</f>
        <v/>
      </c>
      <c r="J52" s="14" t="n"/>
      <c r="K52" s="14" t="n"/>
      <c r="L52" s="14" t="n"/>
      <c r="M52" s="14" t="n"/>
    </row>
    <row r="53">
      <c r="A53" s="14" t="inlineStr">
        <is>
          <t>Base Camp Personal subtotal</t>
        </is>
      </c>
      <c r="B53" s="14" t="n"/>
      <c r="C53" s="14" t="n"/>
      <c r="D53" s="14" t="n"/>
      <c r="E53" s="14" t="n"/>
      <c r="F53" s="14" t="n"/>
      <c r="G53" s="14" t="n"/>
      <c r="H53" s="15">
        <f>SUM(H44:H49)</f>
        <v/>
      </c>
      <c r="I53" s="16">
        <f>SUM(I44:I49)</f>
        <v/>
      </c>
      <c r="J53" s="14" t="n"/>
      <c r="K53" s="14" t="n"/>
      <c r="L53" s="14" t="n"/>
      <c r="M53" s="14" t="n"/>
    </row>
    <row r="54">
      <c r="A54" s="17" t="inlineStr">
        <is>
          <t>GRAND TOTAL (his gear, all kits)</t>
        </is>
      </c>
      <c r="B54" s="17" t="n"/>
      <c r="C54" s="17" t="n"/>
      <c r="D54" s="17" t="n"/>
      <c r="E54" s="17" t="n"/>
      <c r="F54" s="17" t="n"/>
      <c r="G54" s="17" t="n"/>
      <c r="H54" s="18">
        <f>SUM(H2:H49)</f>
        <v/>
      </c>
      <c r="I54" s="19">
        <f>SUM(I2:I49)</f>
        <v/>
      </c>
      <c r="J54" s="17" t="n"/>
      <c r="K54" s="17" t="n"/>
      <c r="L54" s="17" t="n"/>
      <c r="M54" s="17" t="n"/>
    </row>
  </sheetData>
  <conditionalFormatting sqref="E2:E49">
    <cfRule type="expression" priority="1" dxfId="0">
      <formula>$E2="Budget"</formula>
    </cfRule>
    <cfRule type="expression" priority="2" dxfId="1">
      <formula>$E2="Value"</formula>
    </cfRule>
    <cfRule type="expression" priority="3" dxfId="2">
      <formula>$E2="Premium"</formula>
    </cfRule>
    <cfRule type="expression" priority="4" dxfId="3">
      <formula>$E2="Own"</formula>
    </cfRule>
    <cfRule type="expression" priority="5" dxfId="4">
      <formula>$E2="Skip"</formula>
    </cfRule>
  </conditionalFormatting>
  <conditionalFormatting sqref="A2:A7">
    <cfRule type="expression" priority="6" dxfId="5">
      <formula>$A2=$A2</formula>
    </cfRule>
  </conditionalFormatting>
  <conditionalFormatting sqref="A8:A35">
    <cfRule type="expression" priority="7" dxfId="5">
      <formula>$A8=$A8</formula>
    </cfRule>
  </conditionalFormatting>
  <conditionalFormatting sqref="A36:A43">
    <cfRule type="expression" priority="8" dxfId="5">
      <formula>$A36=$A36</formula>
    </cfRule>
  </conditionalFormatting>
  <conditionalFormatting sqref="A44:A49">
    <cfRule type="expression" priority="9" dxfId="5">
      <formula>$A44=$A44</formula>
    </cfRule>
  </conditionalFormatting>
  <dataValidations count="1">
    <dataValidation sqref="E2 E3 E4 E5 E6 E7 E8 E9 E10 E11 E12 E13 E14 E15 E16 E17 E18 E19 E20 E21 E22 E23 E24 E25 E26 E27 E28 E29 E30 E31 E32 E33 E34 E35 E36 E37 E38 E39 E40 E41 E42 E43 E44 E45 E46 E47 E48 E49" showDropDown="0" showInputMessage="0" showErrorMessage="0" allowBlank="1" type="list">
      <formula1>"Budget,Value,Premium,Own,Skip"</formula1>
    </dataValidation>
  </dataValidations>
  <pageMargins left="0.4" right="0.4" top="0.5" bottom="0.5"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2:E24"/>
  <sheetViews>
    <sheetView showGridLines="0" workbookViewId="0">
      <selection activeCell="A1" sqref="A1"/>
    </sheetView>
  </sheetViews>
  <sheetFormatPr baseColWidth="8" defaultRowHeight="15"/>
  <cols>
    <col width="2" customWidth="1" min="1" max="1"/>
    <col width="34" customWidth="1" min="2" max="2"/>
    <col width="24" customWidth="1" min="3" max="3"/>
    <col width="26" customWidth="1" min="4" max="4"/>
    <col width="20" customWidth="1" min="5" max="5"/>
  </cols>
  <sheetData>
    <row r="2">
      <c r="B2" s="1" t="inlineStr">
        <is>
          <t>Dashboard -- live totals</t>
        </is>
      </c>
    </row>
    <row r="3">
      <c r="B3" s="2" t="inlineStr">
        <is>
          <t>Recalculates from the Picker sheet the moment you change a CHOICE.</t>
        </is>
      </c>
    </row>
    <row r="5" ht="16" customHeight="1">
      <c r="B5" s="20" t="inlineStr">
        <is>
          <t>Worn weight</t>
        </is>
      </c>
      <c r="C5" s="20" t="inlineStr">
        <is>
          <t>Base weight (pack+creek, no food/water)</t>
        </is>
      </c>
      <c r="D5" s="20" t="inlineStr">
        <is>
          <t>Total pack weight leaving trailhead</t>
        </is>
      </c>
      <c r="E5" s="20" t="inlineStr">
        <is>
          <t>Total cost (all his gear)</t>
        </is>
      </c>
    </row>
    <row r="6" ht="26" customHeight="1">
      <c r="B6" s="21">
        <f>SUM(Picker!H2:H7)/16</f>
        <v/>
      </c>
      <c r="C6" s="21">
        <f>(SUM(Picker!H8:H35)+SUM(Picker!H36:H43))/16</f>
        <v/>
      </c>
      <c r="D6" s="21">
        <f>((SUM(Picker!H8:H35)+SUM(Picker!H36:H43))+48+35.2)/16</f>
        <v/>
      </c>
      <c r="E6" s="22">
        <f>SUM(Picker!I2:I49)</f>
        <v/>
      </c>
    </row>
    <row r="8">
      <c r="B8" s="23">
        <f>TEXT(INT(((SUM(Picker!H8:H35)+SUM(Picker!H36:H43))+48+35.2)/16),"0")&amp;" lb "&amp;TEXT(MOD((SUM(Picker!H8:H35)+SUM(Picker!H36:H43))+48+35.2,16),"0.0")&amp;" oz  (includes food 3.0 lb + water 2.2 lb)"</f>
        <v/>
      </c>
    </row>
    <row r="10">
      <c r="B10" s="24" t="inlineStr">
        <is>
          <t>Cost by kit</t>
        </is>
      </c>
    </row>
    <row r="11">
      <c r="B11" s="17" t="inlineStr">
        <is>
          <t>Kit</t>
        </is>
      </c>
      <c r="C11" s="17" t="inlineStr">
        <is>
          <t>Weight (lb)</t>
        </is>
      </c>
      <c r="D11" s="17" t="inlineStr">
        <is>
          <t>Cost ($)</t>
        </is>
      </c>
    </row>
    <row r="12">
      <c r="B12" t="inlineStr">
        <is>
          <t>Worn</t>
        </is>
      </c>
      <c r="C12" s="25">
        <f>Picker!H50/16</f>
        <v/>
      </c>
      <c r="D12" s="26">
        <f>Picker!I50</f>
        <v/>
      </c>
    </row>
    <row r="13">
      <c r="B13" t="inlineStr">
        <is>
          <t>Overnight Pack</t>
        </is>
      </c>
      <c r="C13" s="25">
        <f>Picker!H51/16</f>
        <v/>
      </c>
      <c r="D13" s="26">
        <f>Picker!I51</f>
        <v/>
      </c>
    </row>
    <row r="14">
      <c r="B14" t="inlineStr">
        <is>
          <t>Trail Creek Kit</t>
        </is>
      </c>
      <c r="C14" s="25">
        <f>Picker!H52/16</f>
        <v/>
      </c>
      <c r="D14" s="26">
        <f>Picker!I52</f>
        <v/>
      </c>
    </row>
    <row r="15">
      <c r="B15" t="inlineStr">
        <is>
          <t>Base Camp Personal</t>
        </is>
      </c>
      <c r="C15" s="25">
        <f>Picker!H53/16</f>
        <v/>
      </c>
      <c r="D15" s="26">
        <f>Picker!I53</f>
        <v/>
      </c>
    </row>
    <row r="17">
      <c r="B17" s="5" t="inlineStr">
        <is>
          <t>Must-haves still set to Skip:</t>
        </is>
      </c>
      <c r="D17" s="27">
        <f>COUNTIFS(Picker!D2:D49,"must",Picker!E2:E49,"Skip")</f>
        <v/>
      </c>
    </row>
    <row r="19">
      <c r="B19" s="24" t="inlineStr">
        <is>
          <t>Preset comparison -- if EVERY item were the same tier</t>
        </is>
      </c>
    </row>
    <row r="20">
      <c r="B20" s="17" t="inlineStr">
        <is>
          <t>Tier</t>
        </is>
      </c>
      <c r="C20" s="17" t="inlineStr">
        <is>
          <t>Base weight (lb)</t>
        </is>
      </c>
      <c r="D20" s="17" t="inlineStr">
        <is>
          <t>Total cost ($, worn+overnight+creek+basecamp)</t>
        </is>
      </c>
    </row>
    <row r="21">
      <c r="B21" s="28" t="inlineStr">
        <is>
          <t>Budget</t>
        </is>
      </c>
      <c r="C21" s="25">
        <f>(SUM(Picker!N8:N35)+SUM(Picker!N36:N43))/16</f>
        <v/>
      </c>
      <c r="D21" s="26">
        <f>SUM(Picker!O2:O49)</f>
        <v/>
      </c>
    </row>
    <row r="22">
      <c r="B22" s="29" t="inlineStr">
        <is>
          <t>Value</t>
        </is>
      </c>
      <c r="C22" s="25">
        <f>(SUM(Picker!P8:P35)+SUM(Picker!P36:P43))/16</f>
        <v/>
      </c>
      <c r="D22" s="26">
        <f>SUM(Picker!Q2:Q49)</f>
        <v/>
      </c>
    </row>
    <row r="23">
      <c r="B23" s="30" t="inlineStr">
        <is>
          <t>Premium</t>
        </is>
      </c>
      <c r="C23" s="25">
        <f>(SUM(Picker!R8:R35)+SUM(Picker!R36:R43))/16</f>
        <v/>
      </c>
      <c r="D23" s="26">
        <f>SUM(Picker!S2:S49)</f>
        <v/>
      </c>
    </row>
    <row r="24">
      <c r="B24" s="23" t="inlineStr">
        <is>
          <t>Note: the 20F 'alt' sleep-system row is excluded from this preset so it reflects the recommended 30F default, not both bags at once.</t>
        </is>
      </c>
    </row>
  </sheetData>
  <mergeCells count="2">
    <mergeCell ref="B24:E24"/>
    <mergeCell ref="B8:E8"/>
  </mergeCells>
  <conditionalFormatting sqref="D17">
    <cfRule type="expression" priority="1" dxfId="4">
      <formula>D17&gt;0</formula>
    </cfRule>
    <cfRule type="expression" priority="2" dxfId="6">
      <formula>D17=0</formula>
    </cfRule>
  </conditionalFormatting>
  <pageMargins left="0.4" right="0.4" top="0.5" bottom="0.5" header="0.5" footer="0.5"/>
  <pageSetup orientation="landscape" fitToHeight="0" fitToWidth="1"/>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AC53"/>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18" customWidth="1" min="1" max="1"/>
    <col width="24" customWidth="1" min="2" max="2"/>
    <col width="20" customWidth="1" min="3" max="3"/>
    <col width="14" customWidth="1" min="4" max="4"/>
    <col width="14" customWidth="1" min="5" max="5"/>
    <col width="14" customWidth="1" min="6" max="6"/>
    <col width="14" customWidth="1" min="7" max="7"/>
    <col width="30" customWidth="1" min="8" max="8"/>
    <col width="30" customWidth="1" min="9" max="9"/>
    <col width="30" customWidth="1" min="10" max="10"/>
    <col width="30" customWidth="1" min="11" max="11"/>
    <col width="20" customWidth="1" min="12" max="12"/>
    <col width="14" customWidth="1" min="13" max="13"/>
    <col width="14" customWidth="1" min="14" max="14"/>
    <col width="14" customWidth="1" min="15" max="15"/>
    <col width="14" customWidth="1" min="16" max="16"/>
    <col width="30" customWidth="1" min="17" max="17"/>
    <col width="30" customWidth="1" min="18" max="18"/>
    <col width="30" customWidth="1" min="19" max="19"/>
    <col width="30" customWidth="1" min="20" max="20"/>
    <col width="20" customWidth="1" min="21" max="21"/>
    <col width="14" customWidth="1" min="22" max="22"/>
    <col width="14" customWidth="1" min="23" max="23"/>
    <col width="14" customWidth="1" min="24" max="24"/>
    <col width="14" customWidth="1" min="25" max="25"/>
    <col width="30" customWidth="1" min="26" max="26"/>
    <col width="30" customWidth="1" min="27" max="27"/>
    <col width="30" customWidth="1" min="28" max="28"/>
    <col width="30" customWidth="1" min="29" max="29"/>
  </cols>
  <sheetData>
    <row r="1" ht="18" customHeight="1">
      <c r="A1" s="9" t="inlineStr">
        <is>
          <t>Category</t>
        </is>
      </c>
      <c r="B1" s="9" t="inlineStr">
        <is>
          <t>Role</t>
        </is>
      </c>
      <c r="C1" s="9" t="inlineStr">
        <is>
          <t>Budget</t>
        </is>
      </c>
      <c r="D1" s="9" t="inlineStr">
        <is>
          <t>Budget</t>
        </is>
      </c>
      <c r="E1" s="9" t="inlineStr">
        <is>
          <t>Budget</t>
        </is>
      </c>
      <c r="F1" s="9" t="inlineStr">
        <is>
          <t>Budget</t>
        </is>
      </c>
      <c r="G1" s="9" t="inlineStr">
        <is>
          <t>Budget</t>
        </is>
      </c>
      <c r="H1" s="9" t="inlineStr">
        <is>
          <t>Budget</t>
        </is>
      </c>
      <c r="I1" s="9" t="inlineStr">
        <is>
          <t>Budget</t>
        </is>
      </c>
      <c r="J1" s="9" t="inlineStr">
        <is>
          <t>Budget</t>
        </is>
      </c>
      <c r="K1" s="9" t="inlineStr">
        <is>
          <t>Budget</t>
        </is>
      </c>
      <c r="L1" s="9" t="inlineStr">
        <is>
          <t>Value</t>
        </is>
      </c>
      <c r="M1" s="9" t="inlineStr">
        <is>
          <t>Value</t>
        </is>
      </c>
      <c r="N1" s="9" t="inlineStr">
        <is>
          <t>Value</t>
        </is>
      </c>
      <c r="O1" s="9" t="inlineStr">
        <is>
          <t>Value</t>
        </is>
      </c>
      <c r="P1" s="9" t="inlineStr">
        <is>
          <t>Value</t>
        </is>
      </c>
      <c r="Q1" s="9" t="inlineStr">
        <is>
          <t>Value</t>
        </is>
      </c>
      <c r="R1" s="9" t="inlineStr">
        <is>
          <t>Value</t>
        </is>
      </c>
      <c r="S1" s="9" t="inlineStr">
        <is>
          <t>Value</t>
        </is>
      </c>
      <c r="T1" s="9" t="inlineStr">
        <is>
          <t>Value</t>
        </is>
      </c>
      <c r="U1" s="9" t="inlineStr">
        <is>
          <t>Premium</t>
        </is>
      </c>
      <c r="V1" s="9" t="inlineStr">
        <is>
          <t>Premium</t>
        </is>
      </c>
      <c r="W1" s="9" t="inlineStr">
        <is>
          <t>Premium</t>
        </is>
      </c>
      <c r="X1" s="9" t="inlineStr">
        <is>
          <t>Premium</t>
        </is>
      </c>
      <c r="Y1" s="9" t="inlineStr">
        <is>
          <t>Premium</t>
        </is>
      </c>
      <c r="Z1" s="9" t="inlineStr">
        <is>
          <t>Premium</t>
        </is>
      </c>
      <c r="AA1" s="9" t="inlineStr">
        <is>
          <t>Premium</t>
        </is>
      </c>
      <c r="AB1" s="9" t="inlineStr">
        <is>
          <t>Premium</t>
        </is>
      </c>
      <c r="AC1" s="9" t="inlineStr">
        <is>
          <t>Premium</t>
        </is>
      </c>
    </row>
    <row r="2" ht="26" customHeight="1">
      <c r="A2" s="9" t="inlineStr"/>
      <c r="B2" s="9" t="inlineStr"/>
      <c r="C2" s="9" t="inlineStr">
        <is>
          <t>Model</t>
        </is>
      </c>
      <c r="D2" s="9" t="inlineStr">
        <is>
          <t>Weight (oz)</t>
        </is>
      </c>
      <c r="E2" s="9" t="inlineStr">
        <is>
          <t>Price ($)</t>
        </is>
      </c>
      <c r="F2" s="9" t="inlineStr">
        <is>
          <t>Used price</t>
        </is>
      </c>
      <c r="G2" s="9" t="inlineStr">
        <is>
          <t>Beginner score</t>
        </is>
      </c>
      <c r="H2" s="9" t="inlineStr">
        <is>
          <t>Oct GA fit</t>
        </is>
      </c>
      <c r="I2" s="9" t="inlineStr">
        <is>
          <t>Community verdict</t>
        </is>
      </c>
      <c r="J2" s="9" t="inlineStr">
        <is>
          <t>Pros</t>
        </is>
      </c>
      <c r="K2" s="9" t="inlineStr">
        <is>
          <t>Cons</t>
        </is>
      </c>
      <c r="L2" s="9" t="inlineStr">
        <is>
          <t>Model</t>
        </is>
      </c>
      <c r="M2" s="9" t="inlineStr">
        <is>
          <t>Weight (oz)</t>
        </is>
      </c>
      <c r="N2" s="9" t="inlineStr">
        <is>
          <t>Price ($)</t>
        </is>
      </c>
      <c r="O2" s="9" t="inlineStr">
        <is>
          <t>Used price</t>
        </is>
      </c>
      <c r="P2" s="9" t="inlineStr">
        <is>
          <t>Beginner score</t>
        </is>
      </c>
      <c r="Q2" s="9" t="inlineStr">
        <is>
          <t>Oct GA fit</t>
        </is>
      </c>
      <c r="R2" s="9" t="inlineStr">
        <is>
          <t>Community verdict</t>
        </is>
      </c>
      <c r="S2" s="9" t="inlineStr">
        <is>
          <t>Pros</t>
        </is>
      </c>
      <c r="T2" s="9" t="inlineStr">
        <is>
          <t>Cons</t>
        </is>
      </c>
      <c r="U2" s="9" t="inlineStr">
        <is>
          <t>Model</t>
        </is>
      </c>
      <c r="V2" s="9" t="inlineStr">
        <is>
          <t>Weight (oz)</t>
        </is>
      </c>
      <c r="W2" s="9" t="inlineStr">
        <is>
          <t>Price ($)</t>
        </is>
      </c>
      <c r="X2" s="9" t="inlineStr">
        <is>
          <t>Used price</t>
        </is>
      </c>
      <c r="Y2" s="9" t="inlineStr">
        <is>
          <t>Beginner score</t>
        </is>
      </c>
      <c r="Z2" s="9" t="inlineStr">
        <is>
          <t>Oct GA fit</t>
        </is>
      </c>
      <c r="AA2" s="9" t="inlineStr">
        <is>
          <t>Community verdict</t>
        </is>
      </c>
      <c r="AB2" s="9" t="inlineStr">
        <is>
          <t>Pros</t>
        </is>
      </c>
      <c r="AC2" s="9" t="inlineStr">
        <is>
          <t>Cons</t>
        </is>
      </c>
    </row>
    <row r="3" ht="75" customHeight="1">
      <c r="A3" s="31" t="inlineStr">
        <is>
          <t>backpack</t>
        </is>
      </c>
      <c r="B3" s="10" t="inlineStr">
        <is>
          <t>40-60L backpacking pack</t>
        </is>
      </c>
      <c r="C3" s="32" t="inlineStr">
        <is>
          <t>Rook 65 (men's) / Renn 65 (women's)</t>
        </is>
      </c>
      <c r="D3" s="33" t="n">
        <v>66</v>
      </c>
      <c r="E3" s="34" t="n">
        <v>205</v>
      </c>
      <c r="F3" s="11" t="inlineStr">
        <is>
          <t>$70-110 on REI Re/Gear or GearTrade</t>
        </is>
      </c>
      <c r="G3" s="11" t="n">
        <v>5</v>
      </c>
      <c r="H3" s="11" t="inlineStr">
        <is>
          <t>Plenty of room for a 20F bag + extra insulation layers for low-30s nights; external mesh lets wet rain gear dry while hiking</t>
        </is>
      </c>
      <c r="I3" s="11" t="inlineStr">
        <is>
          <t>Repeatedly named the top budget/beginner pack by CleverHiker, SectionHiker and r/WildernessBackpacking threads — real Osprey suspension and durability at a fraction of the Exos/Aura price, but heavier and less organized than UL packs; fine for a first trip carrying 25-30 lb.</t>
        </is>
      </c>
      <c r="J3" s="11" t="inlineStr">
        <is>
          <t>Suspended mesh back panel is comfortable loaded; Osprey All Mighty Guarantee (lifetime repair); Widely available, easy sizing/returns at REI</t>
        </is>
      </c>
      <c r="K3" s="11" t="inlineStr">
        <is>
          <t>Heavy vs UL packs (4+ lb); No real hipbelt pockets/stretch mesh vs pricier Osprey lines; Overkill capacity/weight for a base weight under 20 lb</t>
        </is>
      </c>
      <c r="L3" s="35" t="inlineStr">
        <is>
          <t>Flash 55</t>
        </is>
      </c>
      <c r="M3" s="33" t="n">
        <v>45</v>
      </c>
      <c r="N3" s="34" t="n">
        <v>229</v>
      </c>
      <c r="O3" s="11" t="inlineStr">
        <is>
          <t>$110-160 on REI Re/Gear</t>
        </is>
      </c>
      <c r="P3" s="11" t="n">
        <v>4</v>
      </c>
      <c r="Q3" s="11" t="inlineStr">
        <is>
          <t>Comfortably swallows a 20F bag, insulated pad, puffy and rain gear for one cold overnight with room to spare</t>
        </is>
      </c>
      <c r="R3" s="11" t="inlineStr">
        <is>
          <t>Switchback Travel and CleverHiker both call the Flash 55 the price/weight/comfort sweet spot for loads under 30 lb — r/Ultralight regularly recommends it as the first "real" UL-adjacent pack before spending $300+ on a cottage brand.</t>
        </is>
      </c>
      <c r="S3" s="11" t="inlineStr">
        <is>
          <t>Half the weight of the Rook for $74 more; Removable top lid and framesheet to shed more weight; REI 1-year return policy for sizing risk</t>
        </is>
      </c>
      <c r="T3" s="11" t="inlineStr">
        <is>
          <t>Suspension starts to sag over ~30 lb loads; Fabric is less burly than Osprey's — mind rock scrambles</t>
        </is>
      </c>
      <c r="U3" s="36" t="inlineStr">
        <is>
          <t>Mariposa 60</t>
        </is>
      </c>
      <c r="V3" s="33" t="n">
        <v>34.2</v>
      </c>
      <c r="W3" s="34" t="n">
        <v>315</v>
      </c>
      <c r="X3" s="11" t="inlineStr">
        <is>
          <t>$180-240 on r/ULgeartrade or GearTrade</t>
        </is>
      </c>
      <c r="Y3" s="11" t="n">
        <v>3</v>
      </c>
      <c r="Z3" s="11" t="inlineStr">
        <is>
          <t>Overkill for one overnight but this is the pack serious GA/AT/PCT hikers graduate to if they keep backpacking after this trip</t>
        </is>
      </c>
      <c r="AA3" s="11" t="inlineStr">
        <is>
          <t>A perennial r/Ultralight and PCT/CDT favorite — Halfway Anywhere gear guides list it among the most-carried packs; reviewers call it the best balance of comfort-at-30-lb and true UL weight, though some surveys flag stitching failures on thru-hike-length wear.</t>
        </is>
      </c>
      <c r="AB3" s="11" t="inlineStr">
        <is>
          <t>Comfortably carries 25-30 lb despite UL weight; Roll-top + large front mesh pocket for wet gear; Removable framesheet/stays</t>
        </is>
      </c>
      <c r="AC3" s="11" t="inlineStr">
        <is>
          <t>No load-hauling comfort above ~30 lb; Hipbelt pockets and rain cover sold separately; Sizing (torso/hipbelt) needs to be dialed in — order direct or try in person</t>
        </is>
      </c>
    </row>
    <row r="4" ht="75" customHeight="1">
      <c r="A4" s="31" t="inlineStr">
        <is>
          <t>tent_shelter</t>
        </is>
      </c>
      <c r="B4" s="10" t="inlineStr">
        <is>
          <t>1-person 3-season shelter (each hiker carries and owns his own tent, not split)</t>
        </is>
      </c>
      <c r="C4" s="32" t="inlineStr">
        <is>
          <t>Late Start 1P Tent</t>
        </is>
      </c>
      <c r="D4" s="33" t="n">
        <v>57</v>
      </c>
      <c r="E4" s="34" t="n">
        <v>149.95</v>
      </c>
      <c r="F4" s="11" t="inlineStr">
        <is>
          <t>n/a, new arrival</t>
        </is>
      </c>
      <c r="G4" s="11" t="n">
        <v>5</v>
      </c>
      <c r="H4" s="11" t="inlineStr">
        <is>
          <t>Freestanding pole tent handles rocky/root-y GA sites and is easy for a beginner to pitch solo in the dark or rain</t>
        </is>
      </c>
      <c r="I4" s="11" t="inlineStr">
        <is>
          <t>REI's cheapest current 1-person freestanding backpacking tent -- 'Quick Corner' pole design pitches fast, full-coverage rainfly, straightforward freestanding setup that suits a first-time solo tent buyer.</t>
        </is>
      </c>
      <c r="J4" s="11" t="inlineStr">
        <is>
          <t>Freestanding, fast/easy pitch; Full-coverage rainfly; Cheapest in-stock 1P option with a return policy</t>
        </is>
      </c>
      <c r="K4" s="11" t="inlineStr">
        <is>
          <t>Heavier than UL 1P tents; New model, few reviews yet</t>
        </is>
      </c>
      <c r="L4" s="35" t="inlineStr">
        <is>
          <t>Elixir 1 Tent with Footprint</t>
        </is>
      </c>
      <c r="M4" s="33" t="n">
        <v>65</v>
      </c>
      <c r="N4" s="34" t="n">
        <v>289.95</v>
      </c>
      <c r="O4" s="11" t="inlineStr">
        <is>
          <t>$150-200 used</t>
        </is>
      </c>
      <c r="P4" s="11" t="n">
        <v>5</v>
      </c>
      <c r="Q4" s="11" t="inlineStr">
        <is>
          <t>Easy solo pitch on rocky NC/GA sites, full double-wall handles humid cold-30s condensation well</t>
        </is>
      </c>
      <c r="R4" s="11" t="inlineStr">
        <is>
          <t>REI markets the Elixir line explicitly to newer backpackers -- freestanding traditional pole tent (not trekking-pole-only, not DCF), roomy 18 sq ft interior, includes footprint.</t>
        </is>
      </c>
      <c r="S4" s="11" t="inlineStr">
        <is>
          <t>Freestanding, beginner-friendly per REI's own description; Roomy 18 sq ft floor, tall 39in headroom; Includes footprint</t>
        </is>
      </c>
      <c r="T4" s="11" t="inlineStr">
        <is>
          <t>Heavier than UL trekking-pole shelters; Not as light as the old shared 2P split-weight math</t>
        </is>
      </c>
      <c r="U4" s="36" t="inlineStr">
        <is>
          <t>Dragonfly OSMO 1P Ultralight Backpacking Tent</t>
        </is>
      </c>
      <c r="V4" s="33" t="n">
        <v>34</v>
      </c>
      <c r="W4" s="34" t="n">
        <v>499.95</v>
      </c>
      <c r="X4" s="11" t="inlineStr">
        <is>
          <t>$300-380 used, holds value well</t>
        </is>
      </c>
      <c r="Y4" s="11" t="n">
        <v>4</v>
      </c>
      <c r="Z4" s="11" t="inlineStr">
        <is>
          <t>Freestanding and forgiving for a beginner while being light enough to actually enjoy carrying solo</t>
        </is>
      </c>
      <c r="AA4" s="11" t="inlineStr">
        <is>
          <t>One of the most-recommended freestanding 1-person UL tents in CleverHiker/OutdoorGearLab roundups -- true freestanding pole design (not DCF, not trekking-pole-only), light enough to matter, easy livability for a first solo backpacking tent.</t>
        </is>
      </c>
      <c r="AB4" s="11" t="inlineStr">
        <is>
          <t>True freestanding -- no trekking poles/DCF pitch skills required; Well under 2.5 lb; High headroom/livability for the weight</t>
        </is>
      </c>
      <c r="AC4" s="11" t="inlineStr">
        <is>
          <t>$499.95 is a real spend for one trip; Still needs practice pitching before the trip</t>
        </is>
      </c>
    </row>
    <row r="5" ht="75" customHeight="1">
      <c r="A5" s="31" t="inlineStr">
        <is>
          <t>sleep_system</t>
        </is>
      </c>
      <c r="B5" s="10" t="inlineStr">
        <is>
          <t>20F-rated sleeping bag/quilt</t>
        </is>
      </c>
      <c r="C5" s="32" t="inlineStr">
        <is>
          <t>Trestles Elite Eco 20 (or Kelty Cosmic 20 Synthetic)</t>
        </is>
      </c>
      <c r="D5" s="33" t="n">
        <v>53</v>
      </c>
      <c r="E5" s="34" t="n">
        <v>179</v>
      </c>
      <c r="F5" s="11" t="inlineStr">
        <is>
          <t>$40-70 on REI Re/Gear/GearTrade</t>
        </is>
      </c>
      <c r="G5" s="11" t="n">
        <v>5</v>
      </c>
      <c r="H5" s="11" t="inlineStr">
        <is>
          <t>A traditional zippered bag is the most beginner-proof choice for someone who has never used a quilt — full hood and draft collar handle low-30s GA nights without needing to learn quilt draft-sealing technique</t>
        </is>
      </c>
      <c r="I5" s="11" t="inlineStr">
        <is>
          <t>Rokslide and r/WildernessBackpacking repeatedly land on Marmot Trestles and Kelty Cosmic as the 'good enough, won't fail you' budget synthetic bags — synthetic fill shrugs off tent condensation and damp GA fall air, unlike a down bag that isn't babied.</t>
        </is>
      </c>
      <c r="J5" s="11" t="inlineStr">
        <is>
          <t>Synthetic fill keeps insulating if it gets damp — good for a first-timer who may not baby the bag; Cheap enough that a bad first backpacking trip isn't a $300 loss; Full rectangular room for side-sleepers vs. a mummy/quilt</t>
        </is>
      </c>
      <c r="K5" s="11" t="inlineStr">
        <is>
          <t>Bulkier/heavier to pack than the quilt options; Real-world warmth often runs a few degrees warmer-rated than actual — plan to layer at 15-20F rating for low-30s nights; Not shaped for use as a quilt with a pad system</t>
        </is>
      </c>
      <c r="L5" s="35" t="inlineStr">
        <is>
          <t>Revelation 20 (stock, 850fp)</t>
        </is>
      </c>
      <c r="M5" s="33" t="n">
        <v>26</v>
      </c>
      <c r="N5" s="34" t="n">
        <v>280</v>
      </c>
      <c r="O5" s="11" t="inlineStr">
        <is>
          <t>$180-260 on r/ULgeartrade — very liquid used market</t>
        </is>
      </c>
      <c r="P5" s="11" t="n">
        <v>3</v>
      </c>
      <c r="Q5" s="11" t="inlineStr">
        <is>
          <t>20F rating with a good pad seal handles low-30s fine; pack it in its own dry sack inside the pack liner given the rain forecast</t>
        </is>
      </c>
      <c r="R5" s="11" t="inlineStr">
        <is>
          <t>The most-recommended value quilt on r/Ultralight and named one of the best quilts of 2026 by The Trek; half the weight of a budget synthetic bag for a modest price step up, but a quilt requires a good pad seal and is a learning curve for someone who's never used one.</t>
        </is>
      </c>
      <c r="S5" s="11" t="inlineStr">
        <is>
          <t>Roughly half the packed weight/bulk of a synthetic budget bag; Adjustable footbox/straps to seal drafts once you learn the technique; Huge size/temp/fabric customization if buying custom instead of stock</t>
        </is>
      </c>
      <c r="T5" s="11" t="inlineStr">
        <is>
          <t>Down loses loft if it gets wet — needs a dry bag inside the pack liner, non-negotiable for a rainy GA trip; No hood/zipper — first-timers need 5 minutes of practice sealing the footbox and cinching around the pad so cold air doesn't leak in; Stock sizing may not fit larger/smaller-than-average sleepers as well as custom</t>
        </is>
      </c>
      <c r="U5" s="36" t="inlineStr">
        <is>
          <t>Alsek 22</t>
        </is>
      </c>
      <c r="V5" s="33" t="n">
        <v>25.5</v>
      </c>
      <c r="W5" s="34" t="n">
        <v>399</v>
      </c>
      <c r="X5" s="11" t="inlineStr">
        <is>
          <t>$260-340 on r/ULgeartrade</t>
        </is>
      </c>
      <c r="Y5" s="11" t="n">
        <v>2</v>
      </c>
      <c r="Z5" s="11" t="inlineStr">
        <is>
          <t>Rated margin (comfortable well below 22F per user reports) gives real buffer against an unexpectedly cold, damp low-30s night</t>
        </is>
      </c>
      <c r="AA5" s="11" t="inlineStr">
        <is>
          <t>Widely regarded as the endgame 3-season quilt — GearJunkie and The Hiking Life (250+ nights of testing) both praise its pad-attachment system and comfort well below its rating; hikers report being comfortable 6-7F colder than the 22F rating with a base layer and beanie.</t>
        </is>
      </c>
      <c r="AB5" s="11" t="inlineStr">
        <is>
          <t>Best-in-class pad attachment system minimizes draft gaps vs. cheaper quilts; Consistently rated warmer than its number in real-world use — real margin for low-30s nights; Pertex Quantum shell is more wind/down-proof than typical budget shells</t>
        </is>
      </c>
      <c r="AC5" s="11" t="inlineStr">
        <is>
          <t>$399 base price, more with sizing/fill upgrades; Still down — same wet-weather packing discipline as the EE pick; Best value only shows up over many nights of use, not a one-off trip</t>
        </is>
      </c>
    </row>
    <row r="6" ht="75" customHeight="1">
      <c r="A6" s="31" t="inlineStr">
        <is>
          <t>sleeping_pad</t>
        </is>
      </c>
      <c r="B6" s="10" t="inlineStr">
        <is>
          <t>insulated pad, R&gt;=4 for October</t>
        </is>
      </c>
      <c r="C6" s="32" t="inlineStr">
        <is>
          <t>Insulated Static V</t>
        </is>
      </c>
      <c r="D6" s="33" t="n">
        <v>25</v>
      </c>
      <c r="E6" s="34" t="n">
        <v>74.20999999999999</v>
      </c>
      <c r="F6" s="11" t="inlineStr">
        <is>
          <t>$25-40 on GearTrade/Facebook Marketplace</t>
        </is>
      </c>
      <c r="G6" s="11" t="n">
        <v>4</v>
      </c>
      <c r="H6" s="11" t="inlineStr">
        <is>
          <t>Meets the R&gt;=4 target for low-30s nights on the ground — this is the actual gear requirement, not just a nice-to-have, since an uninsulated pad is the #1 cause of a cold night regardless of bag rating</t>
        </is>
      </c>
      <c r="I6" s="11" t="inlineStr">
        <is>
          <t>Frequently cited on r/WildernessBackpacking/r/CampingGear as the cheap pad that actually meets a real R-value number (4.4, tested) rather than a marketing claim — noisier crinkly fabric than premium pads and cold spots between air chambers are the recurring complaint, but it does the job for the price.</t>
        </is>
      </c>
      <c r="J6" s="11" t="inlineStr">
        <is>
          <t>R-value 4.4 genuinely clears the Oct-in-GA bar, unlike most sub-$50 pads; V-chamber design limits air movement/cold spots better than flat baffles; Cheap enough that a hole on a first trip isn't a big loss</t>
        </is>
      </c>
      <c r="K6" s="11" t="inlineStr">
        <is>
          <t>Noisy fabric — crinkles when you move, a known complaint in tent-mate situations; Bulkier packed size than premium pads; Field repair patches recommended — pack the included kit</t>
        </is>
      </c>
      <c r="L6" s="35" t="inlineStr">
        <is>
          <t>Tensor All-Season Ultralight Insulated</t>
        </is>
      </c>
      <c r="M6" s="33" t="n">
        <v>14.1</v>
      </c>
      <c r="N6" s="34" t="n">
        <v>199.95</v>
      </c>
      <c r="O6" s="11" t="inlineStr">
        <is>
          <t>$110-150 on REI Re/Gear</t>
        </is>
      </c>
      <c r="P6" s="11" t="n">
        <v>4</v>
      </c>
      <c r="Q6" s="11" t="inlineStr">
        <is>
          <t>R 5.4 is comfortably above the R&gt;=4 target with margin for an unexpectedly cold night, at a fraction of the bulk of foam or budget air pads</t>
        </is>
      </c>
      <c r="R6" s="11" t="inlineStr">
        <is>
          <t>R-value 5.4 is well above the Oct-GA threshold at a class-leading 14.1 oz; the Tensor line is one of the most recommended insulated pads across r/Ultralight and CleverHiker/OutdoorGearLab testing for the packed-size-to-warmth ratio, though the baffled top can feel slippery without a sheet.</t>
        </is>
      </c>
      <c r="S6" s="11" t="inlineStr">
        <is>
          <t>R 5.4 gives real margin below freezing at 1/4 the packed size and weight of the Klymit; 3.5in thick — comfortable for side sleepers; Field repair kit included</t>
        </is>
      </c>
      <c r="T6" s="11" t="inlineStr">
        <is>
          <t>$200 is a real step up from the budget pad; Some users report the top fabric feels slick — pairs well with a sheet or sleeping bag with pad-sleeve; Baffled construction is puncture-repairable but a bigger loss if it fails on trail</t>
        </is>
      </c>
      <c r="U6" s="36" t="inlineStr">
        <is>
          <t>Tensor Extreme Conditions</t>
        </is>
      </c>
      <c r="V6" s="33" t="n">
        <v>19</v>
      </c>
      <c r="W6" s="34" t="n">
        <v>259.95</v>
      </c>
      <c r="X6" s="11" t="inlineStr">
        <is>
          <t>$160-200 on REI Re/Gear (newer model, less used supply)</t>
        </is>
      </c>
      <c r="Y6" s="11" t="n">
        <v>3</v>
      </c>
      <c r="Z6" s="11" t="inlineStr">
        <is>
          <t>Massive overkill for low-30s GA but zero risk of a cold night; only worth the premium if this is the start of a longer shoulder-season backpacking habit, not just this one trip</t>
        </is>
      </c>
      <c r="AA6" s="11" t="inlineStr">
        <is>
          <t>Marketed and reviewed as the warmest ultralight pad on the market (R 8.5) — serious cold-weather/shoulder-season backpackers cite it as the pad they upgrade to once they've been cold once too often; well beyond what October GA strictly requires but the community endgame pick for anyone who camps into winter.</t>
        </is>
      </c>
      <c r="AB6" s="11" t="inlineStr">
        <is>
          <t>R 8.5 covers well below 0F — huge margin for this trip's low-30s target; Same packed-size efficiency as the rest of the Tensor line; Doubles as year-round gear if the buyer keeps backpacking into winter</t>
        </is>
      </c>
      <c r="AC6" s="11" t="inlineStr">
        <is>
          <t>Overkill R-value for an October GA overnight — the All-Season pad already covers this trip with margin; Highest price in this category; Thicker/heavier than the All-Season for a warmth margin this trip doesn't need</t>
        </is>
      </c>
    </row>
    <row r="7" ht="75" customHeight="1">
      <c r="A7" s="31" t="inlineStr">
        <is>
          <t>pillow</t>
        </is>
      </c>
      <c r="B7" s="10" t="inlineStr">
        <is>
          <t>backpacking pillow</t>
        </is>
      </c>
      <c r="C7" s="32" t="inlineStr">
        <is>
          <t>Stuff sack filled with spare clothes (or generic inflatable pillow)</t>
        </is>
      </c>
      <c r="D7" s="33" t="n">
        <v>2</v>
      </c>
      <c r="E7" s="34" t="n">
        <v>20</v>
      </c>
      <c r="F7" s="11" t="inlineStr">
        <is>
          <t>n/a - free</t>
        </is>
      </c>
      <c r="G7" s="11" t="n">
        <v>4</v>
      </c>
      <c r="H7" s="11" t="inlineStr">
        <is>
          <t>Works fine and the clothes being stuffed (puffy, base layer) are already needed for cold-night insulation anyway</t>
        </is>
      </c>
      <c r="I7" s="11" t="inlineStr">
        <is>
          <t>The most common r/Ultralight and r/WildernessBackpacking answer to 'what pillow do you use' is 'stuff my puffy/spare clothes in a stuff sack' — it's the community-endorsed 'skip buying this' item since you're already carrying the clothes and sack.</t>
        </is>
      </c>
      <c r="J7" s="11" t="inlineStr">
        <is>
          <t>Free — uses gear already in the pack; Zero risk of a puncture ruining sleep; Adjustable firmness by how much you stuff in</t>
        </is>
      </c>
      <c r="K7" s="11" t="inlineStr">
        <is>
          <t>Less consistently comfortable than a shaped inflatable pillow; Clothes inside get compressed/wrinkled overnight</t>
        </is>
      </c>
      <c r="L7" s="35" t="inlineStr">
        <is>
          <t>Aeros Down Pillow (Regular)</t>
        </is>
      </c>
      <c r="M7" s="33" t="n">
        <v>2.5</v>
      </c>
      <c r="N7" s="34" t="n">
        <v>64.95</v>
      </c>
      <c r="O7" s="11" t="inlineStr">
        <is>
          <t>$25-35 on REI Re/Gear</t>
        </is>
      </c>
      <c r="P7" s="11" t="n">
        <v>4</v>
      </c>
      <c r="Q7" s="11" t="inlineStr">
        <is>
          <t>The down-insulated version's small warmth boost is a genuine (if minor) plus on low-30s nights vs. a non-insulated inflatable</t>
        </is>
      </c>
      <c r="R7" s="11" t="inlineStr">
        <is>
          <t>Sea to Summit's Aeros line is the pillow most frequently named a 'worth it' small upgrade on backpacking gear lists and lighterpack shares — TPU air bladder is quiet (unlike cheaper crinkly pillows) and the down-insulated version adds a touch of warmth against the head on cold nights.</t>
        </is>
      </c>
      <c r="S7" s="11" t="inlineStr">
        <is>
          <t>Quiet TPU bladder — no crinkle noise next to a tentmate; Down-insulated version is noticeably warmer against the head on cold nights; Packs down to fist-size</t>
        </is>
      </c>
      <c r="T7" s="11" t="inlineStr">
        <is>
          <t>Still an inflatable — can develop a slow leak; $55 is a real spend for a pillow</t>
        </is>
      </c>
      <c r="U7" s="36" t="inlineStr">
        <is>
          <t>Fillo Elite</t>
        </is>
      </c>
      <c r="V7" s="33" t="n">
        <v>2.5</v>
      </c>
      <c r="W7" s="34" t="n">
        <v>59.95</v>
      </c>
      <c r="X7" s="11" t="inlineStr">
        <is>
          <t>$30-40 on REI Re/Gear</t>
        </is>
      </c>
      <c r="Y7" s="11" t="n">
        <v>4</v>
      </c>
      <c r="Z7" s="11" t="inlineStr">
        <is>
          <t>No functional difference from the value pick for this trip's temps — this is a comfort-preference upgrade, not a performance one</t>
        </is>
      </c>
      <c r="AA7" s="11" t="inlineStr">
        <is>
          <t>NEMO Fillo/Fillo Elite is the other most-cited pillow alongside the Sea to Summit Aeros in backpacking gear roundups — foam-and-air hybrid top gives a more 'real pillow' feel that some sleepers prefer over pure air pillows, at essentially the same weight and price as the S2S pick.</t>
        </is>
      </c>
      <c r="AB7" s="11" t="inlineStr">
        <is>
          <t>Foam/air hybrid feels less like sleeping on a balloon; Stretch jersey cover is soft and grippy — doesn't slide on the pad; Similar weight/price to the S2S option, mostly a feel preference</t>
        </is>
      </c>
      <c r="AC7" s="11" t="inlineStr">
        <is>
          <t>Marginally bulkier packed than pure air pillows; Same puncture risk as any inflatable</t>
        </is>
      </c>
    </row>
    <row r="8" ht="75" customHeight="1">
      <c r="A8" s="31" t="inlineStr">
        <is>
          <t>groundsheet</t>
        </is>
      </c>
      <c r="B8" s="10" t="inlineStr">
        <is>
          <t>tent footprint / ground protection</t>
        </is>
      </c>
      <c r="C8" s="32" t="inlineStr">
        <is>
          <t>Polycryo window-shrink-film sheet</t>
        </is>
      </c>
      <c r="D8" s="33" t="n">
        <v>2</v>
      </c>
      <c r="E8" s="34" t="n">
        <v>13</v>
      </c>
      <c r="F8" s="11" t="inlineStr">
        <is>
          <t>n/a - consumable</t>
        </is>
      </c>
      <c r="G8" s="11" t="n">
        <v>4</v>
      </c>
      <c r="H8" s="11" t="inlineStr">
        <is>
          <t>Fine for one trip on cleared GA campsites; just clear sticks/rocks before laying it down given one-time use expectations</t>
        </is>
      </c>
      <c r="I8" s="11" t="inlineStr">
        <is>
          <t>SectionHiker and r/Ultralight both point to polycryo (window-insulation shrink film) as the standard 'good enough, don't overthink it' UL groundsheet — cheaper and lighter than Tyvek, though it tears/punctures more easily and gets replaced every season or two.</t>
        </is>
      </c>
      <c r="J8" s="11" t="inlineStr">
        <is>
          <t>Cheapest and lightest option by a wide margin; A hardware-store window kit covers multiple trips' worth of cuts for a few dollars; Packs to nearly nothing</t>
        </is>
      </c>
      <c r="K8" s="11" t="inlineStr">
        <is>
          <t>Punctures/tears more easily than Tyvek — inspect campsite for sharp debris before pitching; Not very durable long-term — expect to replace periodically</t>
        </is>
      </c>
      <c r="L8" s="35" t="inlineStr">
        <is>
          <t>Tyvek HomeWrap sheet</t>
        </is>
      </c>
      <c r="M8" s="33" t="n">
        <v>5</v>
      </c>
      <c r="N8" s="34" t="n">
        <v>22</v>
      </c>
      <c r="O8" s="11" t="inlineStr">
        <is>
          <t>n/a - a roll covers many trips</t>
        </is>
      </c>
      <c r="P8" s="11" t="n">
        <v>4</v>
      </c>
      <c r="Q8" s="11" t="inlineStr">
        <is>
          <t>The extra durability is worth it for rocky North Georgia creek-side campsites vs. disposable polycryo</t>
        </is>
      </c>
      <c r="R8" s="11" t="inlineStr">
        <is>
          <t>The other half of the classic 'Tyvek vs polycryo' UL groundsheet debate — heavier but noticeably more puncture- and abrasion-resistant, and a roll from a hardware store lasts for many trips' worth of cut sheets; widely considered the more durable 'value' choice over disposable polycryo.</t>
        </is>
      </c>
      <c r="S8" s="11" t="inlineStr">
        <is>
          <t>Much more durable/reusable than polycryo — survives gravel bars and rocky GA sites; One hardware-store roll covers years of trips for the whole group; Grommeted pre-cut versions available on eBay if you don't want to DIY</t>
        </is>
      </c>
      <c r="T8" s="11" t="inlineStr">
        <is>
          <t>A bit heavier and stiffer/noisier than polycryo; Full roll is more than one person needs — split cost/roll with the group</t>
        </is>
      </c>
      <c r="U8" s="36" t="inlineStr">
        <is>
          <t>Matching branded tent footprint (polycro or DCF)</t>
        </is>
      </c>
      <c r="V8" s="33" t="n">
        <v>3.5</v>
      </c>
      <c r="W8" s="34" t="n">
        <v>59</v>
      </c>
      <c r="X8" s="11" t="inlineStr">
        <is>
          <t>$20-30 used, tent-specific so resale pool is smaller</t>
        </is>
      </c>
      <c r="Y8" s="11" t="n">
        <v>4</v>
      </c>
      <c r="Z8" s="11" t="inlineStr">
        <is>
          <t>No functional difference from the DIY options for this trip's conditions</t>
        </is>
      </c>
      <c r="AA8" s="11" t="inlineStr">
        <is>
          <t>Purpose-cut footprints that exactly match the X-Mid/Duplex floor shape — no functional advantage over a DIY sheet, but zero measuring/cutting effort and clean factory-sealed edges; the community's general take is this is a convenience purchase, not a performance one.</t>
        </is>
      </c>
      <c r="AB8" s="11" t="inlineStr">
        <is>
          <t>Exact fit for the tent floor — no trimming needed; Slightly more durable material than DIY polycryo; Sold specifically if buying the matching value/premium tent above</t>
        </is>
      </c>
      <c r="AC8" s="11" t="inlineStr">
        <is>
          <t>Costs more than DIY for the same basic function; Only worth it if buying the exact matching tent</t>
        </is>
      </c>
    </row>
    <row r="9" ht="75" customHeight="1">
      <c r="A9" s="31" t="inlineStr">
        <is>
          <t>stuff_dry_sacks</t>
        </is>
      </c>
      <c r="B9" s="10" t="inlineStr">
        <is>
          <t>sleep-system dry sack / gear organization</t>
        </is>
      </c>
      <c r="C9" s="32" t="inlineStr">
        <is>
          <t>Ziploc freezer bags + a cheap nylon stuff sack (or reused packaging bags)</t>
        </is>
      </c>
      <c r="D9" s="33" t="n">
        <v>1</v>
      </c>
      <c r="E9" s="34" t="n">
        <v>12</v>
      </c>
      <c r="F9" s="11" t="inlineStr">
        <is>
          <t>n/a - consumable/cheap</t>
        </is>
      </c>
      <c r="G9" s="11" t="n">
        <v>4</v>
      </c>
      <c r="H9" s="11" t="inlineStr">
        <is>
          <t>Fine given the pack liner (below) is already doing the real waterproofing job for the one overnight</t>
        </is>
      </c>
      <c r="I9" s="11" t="inlineStr">
        <is>
          <t>r/Ultralight's recurring answer for 'do I need real dry sacks' is: freezer bags for anything that must stay bone-dry (electronics, matches) plus a plain uncoated stuff sack for organization is functionally fine for a short trip — real dry sacks earn their weight on multi-day/wet trips, not a single overnight.</t>
        </is>
      </c>
      <c r="J9" s="11" t="inlineStr">
        <is>
          <t>Essentially free if bags/sacks are already owned; Freezer bags are genuinely watertight for small items; Zero learning curve</t>
        </is>
      </c>
      <c r="K9" s="11" t="inlineStr">
        <is>
          <t>Not fully submersion-proof for bulky items like a sleeping bag; Plain stuff sacks offer no water resistance, only organization</t>
        </is>
      </c>
      <c r="L9" s="35" t="inlineStr">
        <is>
          <t>Ultra-Sil Dry Bag - Set of 3</t>
        </is>
      </c>
      <c r="M9" s="33" t="n">
        <v>2.5</v>
      </c>
      <c r="N9" s="34" t="n">
        <v>69.95</v>
      </c>
      <c r="O9" s="11" t="inlineStr">
        <is>
          <t>$8-15 per bag used</t>
        </is>
      </c>
      <c r="P9" s="11" t="n">
        <v>5</v>
      </c>
      <c r="Q9" s="11" t="inlineStr">
        <is>
          <t>Use one for the sleep system (bag/quilt + base layer) specifically — this is the item standing between a rain-soaked hike and a dry night's sleep</t>
        </is>
      </c>
      <c r="R9" s="11" t="inlineStr">
        <is>
          <t>A Backpacker Magazine Editors' Choice winner and the most commonly recommended dry sack brand across r/Ultralight gear lists — genuinely waterproof roll-top seal, silicone-coated Cordura is light and durable; the default 'just buy these' answer once someone decides real dry sacks are worth it.</t>
        </is>
      </c>
      <c r="S9" s="11" t="inlineStr">
        <is>
          <t>Genuinely waterproof roll-top, not just water-resistant; Bright colors make finding gear in the pack easy; Compresses down small</t>
        </is>
      </c>
      <c r="T9" s="11" t="inlineStr">
        <is>
          <t>More expensive per liter than a Ziploc/generic sack; Roll-top needs 3+ full rolls to actually seal</t>
        </is>
      </c>
      <c r="U9" s="36" t="inlineStr">
        <is>
          <t>DCF Stuff Sack (assorted sizes)</t>
        </is>
      </c>
      <c r="V9" s="33" t="n">
        <v>1</v>
      </c>
      <c r="W9" s="34" t="n">
        <v>31</v>
      </c>
      <c r="X9" s="11" t="inlineStr">
        <is>
          <t>$15-25 used, DCF holds up well and resells fast</t>
        </is>
      </c>
      <c r="Y9" s="11" t="n">
        <v>3</v>
      </c>
      <c r="Z9" s="11" t="inlineStr">
        <is>
          <t>No functional advantage over the Sea to Summit pick for one October overnight — this is a durability/longevity upgrade for someone backpacking regularly</t>
        </is>
      </c>
      <c r="AA9" s="11" t="inlineStr">
        <is>
          <t>The cottage-brand endgame stuff sack material — DCF (Dyneema Composite Fabric) is fully waterproof (not just water-resistant) without a coating that can delaminate over time like silnylon; serious UL hikers cite it as the 'never think about it again' upgrade once budget allows.</t>
        </is>
      </c>
      <c r="AB9" s="11" t="inlineStr">
        <is>
          <t>Fully waterproof fabric, not just coated nylon; Extremely durable and light for the waterproofness; Doesn't absorb water/add weight when wet</t>
        </is>
      </c>
      <c r="AC9" s="11" t="inlineStr">
        <is>
          <t>Expensive per bag vs. Sea to Summit; Noisy stiff fabric, similar complaint to DCF tents; Overkill for a single one-night trip</t>
        </is>
      </c>
    </row>
    <row r="10" ht="75" customHeight="1">
      <c r="A10" s="31" t="inlineStr">
        <is>
          <t>pack_liner</t>
        </is>
      </c>
      <c r="B10" s="10" t="inlineStr">
        <is>
          <t>waterproof pack liner (inside the backpack)</t>
        </is>
      </c>
      <c r="C10" s="32" t="inlineStr">
        <is>
          <t>Compactor/contractor trash bag (heavy-duty, unscented)</t>
        </is>
      </c>
      <c r="D10" s="33" t="n">
        <v>1.4</v>
      </c>
      <c r="E10" s="34" t="n">
        <v>10</v>
      </c>
      <c r="F10" s="11" t="inlineStr">
        <is>
          <t>n/a - buy a box, use several trips' worth</t>
        </is>
      </c>
      <c r="G10" s="11" t="n">
        <v>5</v>
      </c>
      <c r="H10" s="11" t="inlineStr">
        <is>
          <t>This is the single highest-value item on the whole list for the rain forecast — it's what keeps the sleeping bag/quilt dry regardless of what happens to the pack's exterior fabric in a downpour</t>
        </is>
      </c>
      <c r="I10" s="11" t="inlineStr">
        <is>
          <t>The classic r/Ultralight 'skip buying a product, use this instead' pack liner — a heavy-duty compactor bag lining the inside of the pack keeps the whole sleep system dry for pennies; the recurring complaint is crinkle noise packing up near a sleeping tentmate, and pinhole punctures develop over repeated trips.</t>
        </is>
      </c>
      <c r="J10" s="11" t="inlineStr">
        <is>
          <t>Essentially free — a box covers many trips; Fully waterproof when new, no seams to fail; Doubles as an emergency ground cloth or rain poncho in a pinch</t>
        </is>
      </c>
      <c r="K10" s="11" t="inlineStr">
        <is>
          <t>Noisy — a real complaint when packing up early near others (per r/Ultralight threads); Develops pinholes with repeated folding/use; Not clear, so harder to see contents than Nylofume</t>
        </is>
      </c>
      <c r="L10" s="35" t="inlineStr">
        <is>
          <t>Nylofume Pack Liner Bag</t>
        </is>
      </c>
      <c r="M10" s="33" t="n">
        <v>0.9</v>
      </c>
      <c r="N10" s="34" t="n">
        <v>2.49</v>
      </c>
      <c r="O10" s="11" t="inlineStr">
        <is>
          <t>n/a - cheap enough to just buy new</t>
        </is>
      </c>
      <c r="P10" s="11" t="n">
        <v>4</v>
      </c>
      <c r="Q10" s="11" t="inlineStr">
        <is>
          <t>Functionally equivalent to the budget pick for this trip's rain risk — buy this only for the ~0.5 oz savings, not because the compactor bag is inadequate</t>
        </is>
      </c>
      <c r="R10" s="11" t="inlineStr">
        <is>
          <t>The most commonly named 'small weight-saving upgrade that's actually worth it' from a trash bag — lighter and more puncture-resistant than a compactor bag per SectionHiker's liner comparison, though it makes the same or worse crinkle noise, a known trail complaint.</t>
        </is>
      </c>
      <c r="S10" s="11" t="inlineStr">
        <is>
          <t>Lighter and more puncture-resistant than a compactor bag; Semi-clear so you can see roughly what's inside; Cheap enough that the 'upgrade' barely costs anything</t>
        </is>
      </c>
      <c r="T10" s="11" t="inlineStr">
        <is>
          <t>Even noisier/crinklier than a compactor bag per user reports — a real factor packing up quietly at a shared campsite; Bottom seam has been reported to fail under heavy use in some testing</t>
        </is>
      </c>
      <c r="U10" s="36" t="inlineStr">
        <is>
          <t>Evac Lightweight Dry Bag (35L)</t>
        </is>
      </c>
      <c r="V10" s="33" t="n">
        <v>3.5</v>
      </c>
      <c r="W10" s="34" t="n">
        <v>44.95</v>
      </c>
      <c r="X10" s="11" t="inlineStr">
        <is>
          <t>$20-30 used</t>
        </is>
      </c>
      <c r="Y10" s="11" t="n">
        <v>3</v>
      </c>
      <c r="Z10" s="11" t="inlineStr">
        <is>
          <t>No functional advantage over the compactor bag for this trip's needs — the extra weight/cost buys durability across many future trips, not better rain protection for this one</t>
        </is>
      </c>
      <c r="AA10" s="11" t="inlineStr">
        <is>
          <t>A durable, reusable, purpose-built liner cited in SectionHiker's liner roundup as the most robust/reusable option — waterproof-breathable eVent fabric with a roll-top seals fully and survives years of trips, unlike a disposable trash bag, but it's real weight and money for a job a $3 bag already does.</t>
        </is>
      </c>
      <c r="AB10" s="11" t="inlineStr">
        <is>
          <t>Reusable for years — no replacing a torn bag every few trips; eVent fabric is more breathable/durable than plastic; Roll-top closure seals more reliably than twisting a trash bag shut</t>
        </is>
      </c>
      <c r="AC10" s="11" t="inlineStr">
        <is>
          <t>Heaviest option in this category by a wide margin (3.5 oz vs 0.9-1.4 oz); $45 for something a free trash bag does equally well for one trip; Weight-conscious UL hikers generally consider this the wrong trade for a liner</t>
        </is>
      </c>
    </row>
    <row r="11" ht="75" customHeight="1">
      <c r="A11" s="31" t="inlineStr">
        <is>
          <t>stove</t>
        </is>
      </c>
      <c r="B11" s="10" t="inlineStr">
        <is>
          <t>group canister stove</t>
        </is>
      </c>
      <c r="C11" s="32" t="inlineStr">
        <is>
          <t>Amicus Stove Cookset Combo</t>
        </is>
      </c>
      <c r="D11" s="33" t="n">
        <v>11.2</v>
      </c>
      <c r="E11" s="34" t="n">
        <v>49.95</v>
      </c>
      <c r="F11" s="11" t="inlineStr">
        <is>
          <t>$28-38 used</t>
        </is>
      </c>
      <c r="G11" s="11" t="n">
        <v>5</v>
      </c>
      <c r="H11" s="11" t="inlineStr">
        <is>
          <t>A real, sturdy stove that six first-time backpackers can trust to actually light and stay lit -- pair with a simple foil or titanium windscreen for cold, breezy mornings</t>
        </is>
      </c>
      <c r="I11" s="11" t="inlineStr">
        <is>
          <t>Verified on REI's live catalog 2026-09-23: REI Staff Pick, 217 reviews averaging 4.5/5, $49.95, in stock. A real name-brand stove with sturdy tri-flex pot supports and a built-in piezo igniter -- SectionHiker rates the plain Amicus stove as one of the most dependable budget canister stoves, unlike the BRS-3000T's flimsy stamped-wire arms.</t>
        </is>
      </c>
      <c r="J11" s="11" t="inlineStr">
        <is>
          <t>Sturdy tri-flex pot supports, not flimsy stamped wire; Built-in piezo igniter -- no separate lighter needed to start it; Comes with a usable 0.6L pot/cup, useful backup to the main group pot</t>
        </is>
      </c>
      <c r="K11" s="11" t="inlineStr">
        <is>
          <t>No integrated wind protection -- still needs a windscreen in a breeze; Heavier than the ultralight BRS-3000T it replaces</t>
        </is>
      </c>
      <c r="L11" s="35" t="inlineStr">
        <is>
          <t>WindMaster (4Flex)</t>
        </is>
      </c>
      <c r="M11" s="33" t="n">
        <v>3.5</v>
      </c>
      <c r="N11" s="34" t="n">
        <v>69.95</v>
      </c>
      <c r="O11" s="11" t="inlineStr">
        <is>
          <t>$40-50 (GearTrade/eBay)</t>
        </is>
      </c>
      <c r="P11" s="11" t="n">
        <v>4</v>
      </c>
      <c r="Q11" s="11" t="inlineStr">
        <is>
          <t>Best pick of the three for low-30s mornings and any breeze at elevation</t>
        </is>
      </c>
      <c r="R11" s="11" t="inlineStr">
        <is>
          <t>Frequently cited on r/Ultralight as the stove people upgrade to and stop thinking about — genuinely wind-resistant micro-regulator burns clean in temps that choke a BRS. Best-in-class for cold/breezy fall camping.</t>
        </is>
      </c>
      <c r="S11" s="11" t="inlineStr">
        <is>
          <t>Excellent wind performance; Simmer control actually works; Reliable in cold</t>
        </is>
      </c>
      <c r="T11" s="11" t="inlineStr">
        <is>
          <t>3-4x the price of a BRS; Still needs separate pot</t>
        </is>
      </c>
      <c r="U11" s="36" t="inlineStr">
        <is>
          <t>Stash</t>
        </is>
      </c>
      <c r="V11" s="33" t="n">
        <v>7.1</v>
      </c>
      <c r="W11" s="34" t="n">
        <v>131</v>
      </c>
      <c r="X11" s="11" t="inlineStr">
        <is>
          <t>$100-130 used</t>
        </is>
      </c>
      <c r="Y11" s="11" t="n">
        <v>4</v>
      </c>
      <c r="Z11" s="11" t="inlineStr">
        <is>
          <t>Overkill for one overnight but the clear 'never think about it again' pick if the group upgrades later</t>
        </is>
      </c>
      <c r="AA11" s="11" t="inlineStr">
        <is>
          <t>Rated the highest-scoring stove in the 2025 PCT Hiker Survey (790 respondents) — integrated system boils fast, is wind-resistant, and needs no separate pot, which is why serious hikers upgrade to it despite the price.</t>
        </is>
      </c>
      <c r="AB11" s="11" t="inlineStr">
        <is>
          <t>Fastest boil times; Very wind-resistant; All-in-one — no separate pot needed</t>
        </is>
      </c>
      <c r="AC11" s="11" t="inlineStr">
        <is>
          <t>Pricey; Less ideal for actual cooking (boil-only design); Titanium pot not great for simmering rice etc.</t>
        </is>
      </c>
    </row>
    <row r="12" ht="75" customHeight="1">
      <c r="A12" s="31" t="inlineStr">
        <is>
          <t>cook pot</t>
        </is>
      </c>
      <c r="B12" s="10" t="inlineStr">
        <is>
          <t>group pot</t>
        </is>
      </c>
      <c r="C12" s="32" t="inlineStr">
        <is>
          <t>A004-025001 Aluminum Sauce Pan, 1-Quart</t>
        </is>
      </c>
      <c r="D12" s="33" t="n">
        <v>6</v>
      </c>
      <c r="E12" s="34" t="n">
        <v>12.99</v>
      </c>
      <c r="F12" s="11" t="inlineStr">
        <is>
          <t>$5-8</t>
        </is>
      </c>
      <c r="G12" s="11" t="n">
        <v>5</v>
      </c>
      <c r="H12" s="11" t="inlineStr">
        <is>
          <t>Fine — group cooking is car-camp-adjacent for most meals, only the overnight leg needs it carried</t>
        </is>
      </c>
      <c r="I12" s="11" t="inlineStr">
        <is>
          <t>Not titanium, but for one overnight with 6 people sharing meal-boiling duty, a $12 aluminum pot boils water exactly as well and nobody on r/WildernessBackpacking says non-UL pots matter for a single trip.</t>
        </is>
      </c>
      <c r="J12" s="11" t="inlineStr">
        <is>
          <t>Cheap; Good capacity for group boiling</t>
        </is>
      </c>
      <c r="K12" s="11" t="inlineStr">
        <is>
          <t>Heavier than titanium; No insulated handle</t>
        </is>
      </c>
      <c r="L12" s="35" t="inlineStr">
        <is>
          <t>750ml Titanium Pot with Bail Handle (POT-750-BH)</t>
        </is>
      </c>
      <c r="M12" s="33" t="n">
        <v>4.1</v>
      </c>
      <c r="N12" s="34" t="n">
        <v>30</v>
      </c>
      <c r="O12" s="11" t="inlineStr">
        <is>
          <t>$22-28</t>
        </is>
      </c>
      <c r="P12" s="11" t="n">
        <v>4</v>
      </c>
      <c r="Q12" s="11" t="inlineStr">
        <is>
          <t>Good group-boil size for 6 people's hot drinks/rehydrated meals on the overnight</t>
        </is>
      </c>
      <c r="R12" s="11" t="inlineStr">
        <is>
          <t>The default r/Ultralight pot recommendation — Treeline Review and multiple forums note near-zero quality difference between TOAKS, Snow Peak, and Evernew at this size, but TOAKS is consistently cheapest and easiest to find.</t>
        </is>
      </c>
      <c r="S12" s="11" t="inlineStr">
        <is>
          <t>Very light; Boils 2 ramen packs; Nests with other TOAKS cookware</t>
        </is>
      </c>
      <c r="T12" s="11" t="inlineStr">
        <is>
          <t>Bare handles get hot — needs potholder/glove; No insulation</t>
        </is>
      </c>
      <c r="U12" s="36" t="inlineStr">
        <is>
          <t>Trek 900 Titanium Cookset</t>
        </is>
      </c>
      <c r="V12" s="33" t="n">
        <v>6</v>
      </c>
      <c r="W12" s="34" t="n">
        <v>54.95</v>
      </c>
      <c r="X12" s="11" t="inlineStr">
        <is>
          <t>$35-45</t>
        </is>
      </c>
      <c r="Y12" s="11" t="n">
        <v>3</v>
      </c>
      <c r="Z12" s="11" t="inlineStr">
        <is>
          <t>Nice-to-have, not worth chasing down for one trip</t>
        </is>
      </c>
      <c r="AA12" s="11" t="inlineStr">
        <is>
          <t>Snow Peak's Trek 900 is the standard premium alternative once Evernew stock dries up; Treeline Review and forum threads treat TOAKS/Snow Peak/Evernew as near-interchangeable in quality at this size.</t>
        </is>
      </c>
      <c r="AB12" s="11" t="inlineStr">
        <is>
          <t>Insulated handles; Very light for the size; Good pour design</t>
        </is>
      </c>
      <c r="AC12" s="11" t="inlineStr">
        <is>
          <t>Hard to find in the US now; Pricier for marginal weight savings over TOAKS</t>
        </is>
      </c>
    </row>
    <row r="13" ht="75" customHeight="1">
      <c r="A13" s="31" t="inlineStr">
        <is>
          <t>fuel</t>
        </is>
      </c>
      <c r="B13" s="10" t="inlineStr">
        <is>
          <t>isobutane canister</t>
        </is>
      </c>
      <c r="C13" s="32" t="inlineStr">
        <is>
          <t>Butane/Propane Mix Fuel, 7.75oz (220g)</t>
        </is>
      </c>
      <c r="D13" s="33" t="n">
        <v>7.75</v>
      </c>
      <c r="E13" s="34" t="n">
        <v>5.97</v>
      </c>
      <c r="F13" s="11" t="inlineStr">
        <is>
          <t>n/a (consumable)</t>
        </is>
      </c>
      <c r="G13" s="11" t="n">
        <v>5</v>
      </c>
      <c r="H13" s="11" t="inlineStr">
        <is>
          <t>One 100g canister easily covers 6 people boiling water twice for one overnight</t>
        </is>
      </c>
      <c r="I13" s="11" t="inlineStr">
        <is>
          <t>Generic-brand isobutane/propane blend canisters perform identically to name brands for most people in above-freezing temps — the community consensus (r/Ultralight) is fuel brand matters far less than blend ratio and how cold it gets.</t>
        </is>
      </c>
      <c r="J13" s="11" t="inlineStr">
        <is>
          <t>Cheap; Widely available</t>
        </is>
      </c>
      <c r="K13" s="11" t="inlineStr">
        <is>
          <t>Blend ratio (butane-heavy) performs worse below ~20°F — not an issue for low-30s GA nights</t>
        </is>
      </c>
      <c r="L13" s="35" t="inlineStr">
        <is>
          <t>IsoPro 8oz/227g canister</t>
        </is>
      </c>
      <c r="M13" s="33" t="n">
        <v>13.7</v>
      </c>
      <c r="N13" s="34" t="n">
        <v>6.95</v>
      </c>
      <c r="O13" s="11" t="inlineStr">
        <is>
          <t>n/a (consumable)</t>
        </is>
      </c>
      <c r="P13" s="11" t="n">
        <v>5</v>
      </c>
      <c r="Q13" s="11" t="inlineStr">
        <is>
          <t>Good if also fueling car-camp stove runs; otherwise the 100g/4oz size is right-sized</t>
        </is>
      </c>
      <c r="R13" s="11" t="inlineStr">
        <is>
          <t>MSR IsoPro's 80/20 isobutane/propane blend is a frequently cited 'just buy this' pick on r/Ultralight for reliable cold performance without paying JetBoil-brand prices.</t>
        </is>
      </c>
      <c r="S13" s="11" t="inlineStr">
        <is>
          <t>Reliable blend; Widely stocked at REI for last-minute buys</t>
        </is>
      </c>
      <c r="T13" s="11" t="inlineStr">
        <is>
          <t>More fuel than one overnight needs — buy the smaller size instead</t>
        </is>
      </c>
      <c r="U13" s="36" t="inlineStr">
        <is>
          <t>IsoPro (same blend, cold-weather use case)</t>
        </is>
      </c>
      <c r="V13" s="33" t="n">
        <v>7.6</v>
      </c>
      <c r="W13" s="34" t="n">
        <v>5.95</v>
      </c>
      <c r="X13" s="11" t="inlineStr">
        <is>
          <t>n/a (consumable)</t>
        </is>
      </c>
      <c r="Y13" s="11" t="n">
        <v>5</v>
      </c>
      <c r="Z13" s="11" t="inlineStr">
        <is>
          <t>Matches the actual fuel need without hauling excess weight</t>
        </is>
      </c>
      <c r="AA13" s="11" t="inlineStr">
        <is>
          <t>There isn't a meaningfully 'premium' canister fuel — community consensus is spend on the stove, not the gas. Listed here as the right-sized, reliable-blend option rather than a true upgrade tier.</t>
        </is>
      </c>
      <c r="AB13" s="11" t="inlineStr">
        <is>
          <t>Right size for a 6-person overnight; Reliable cold-blend</t>
        </is>
      </c>
      <c r="AC13" s="11" t="inlineStr">
        <is>
          <t>Same chemistry as the 'value' pick, just smaller</t>
        </is>
      </c>
    </row>
    <row r="14" ht="75" customHeight="1">
      <c r="A14" s="31" t="inlineStr">
        <is>
          <t>eating utensil/cup</t>
        </is>
      </c>
      <c r="B14" s="10" t="inlineStr">
        <is>
          <t>personal spork/cup</t>
        </is>
      </c>
      <c r="C14" s="32" t="inlineStr">
        <is>
          <t>Titanium Spork</t>
        </is>
      </c>
      <c r="D14" s="33" t="n">
        <v>0.6</v>
      </c>
      <c r="E14" s="34" t="n">
        <v>9.949999999999999</v>
      </c>
      <c r="F14" s="11" t="inlineStr">
        <is>
          <t>n/a</t>
        </is>
      </c>
      <c r="G14" s="11" t="n">
        <v>5</v>
      </c>
      <c r="H14" s="11" t="inlineStr">
        <is>
          <t>Fine — no functional need to spend more</t>
        </is>
      </c>
      <c r="I14" s="11" t="inlineStr">
        <is>
          <t>r/Ultralight consensus is any titanium long spoon/spork works fine; brand doesn't matter at this size, and many people just use a plastic spoon from home for free.</t>
        </is>
      </c>
      <c r="J14" s="11" t="inlineStr">
        <is>
          <t>Cheap; Reaches bottom of freeze-dried meal pouches</t>
        </is>
      </c>
      <c r="K14" s="11" t="inlineStr">
        <is>
          <t>Generic ones sometimes have sharp stamped edges</t>
        </is>
      </c>
      <c r="L14" s="35" t="inlineStr">
        <is>
          <t>Frontier Ultralight Spoon - Long Handle</t>
        </is>
      </c>
      <c r="M14" s="33" t="n">
        <v>0.6</v>
      </c>
      <c r="N14" s="34" t="n">
        <v>10.95</v>
      </c>
      <c r="O14" s="11" t="inlineStr">
        <is>
          <t>n/a</t>
        </is>
      </c>
      <c r="P14" s="11" t="n">
        <v>5</v>
      </c>
      <c r="Q14" s="11" t="inlineStr">
        <is>
          <t>Good all-around pick</t>
        </is>
      </c>
      <c r="R14" s="11" t="inlineStr">
        <is>
          <t>Frequently recommended alongside TOAKS as a 'just buy once, forget about it' utensil — anodized colors help avoid losing it at camp, a small but often-mentioned plus in gear threads.</t>
        </is>
      </c>
      <c r="S14" s="11" t="inlineStr">
        <is>
          <t>Smooth edges, no sharp stamping; Bright color, easy to spot</t>
        </is>
      </c>
      <c r="T14" s="11" t="inlineStr">
        <is>
          <t>Spoon only, no fork tines</t>
        </is>
      </c>
      <c r="U14" s="36" t="inlineStr">
        <is>
          <t>Titanium Spork</t>
        </is>
      </c>
      <c r="V14" s="33" t="n">
        <v>0.6</v>
      </c>
      <c r="W14" s="34" t="n">
        <v>9.949999999999999</v>
      </c>
      <c r="X14" s="11" t="inlineStr">
        <is>
          <t>n/a</t>
        </is>
      </c>
      <c r="Y14" s="11" t="n">
        <v>5</v>
      </c>
      <c r="Z14" s="11" t="inlineStr">
        <is>
          <t>No real advantage for this trip over the value pick</t>
        </is>
      </c>
      <c r="AA14" s="11" t="inlineStr">
        <is>
          <t>The 'endgame' pick mostly for brand loyalty and fit/finish — functionally near-identical to the value pick, cited in gear threads as a nicer-feeling but not meaningfully better option.</t>
        </is>
      </c>
      <c r="AB14" s="11" t="inlineStr">
        <is>
          <t>Nice fit and finish; Durable</t>
        </is>
      </c>
      <c r="AC14" s="11" t="inlineStr">
        <is>
          <t>Costs 45% more than the value pick for no functional gain</t>
        </is>
      </c>
    </row>
    <row r="15" ht="75" customHeight="1">
      <c r="A15" s="31" t="inlineStr">
        <is>
          <t>water filter</t>
        </is>
      </c>
      <c r="B15" s="10" t="inlineStr">
        <is>
          <t>group filter</t>
        </is>
      </c>
      <c r="C15" s="32" t="inlineStr">
        <is>
          <t>Squeeze (SP2129)</t>
        </is>
      </c>
      <c r="D15" s="33" t="n">
        <v>3</v>
      </c>
      <c r="E15" s="34" t="n">
        <v>45.95</v>
      </c>
      <c r="F15" s="11" t="inlineStr">
        <is>
          <t>$18-22</t>
        </is>
      </c>
      <c r="G15" s="11" t="n">
        <v>4</v>
      </c>
      <c r="H15" s="11" t="inlineStr">
        <is>
          <t>Works, but must be kept in a jacket pocket by day and in the sleeping bag at night per Sawyer's own guidance</t>
        </is>
      </c>
      <c r="I15" s="11" t="inlineStr">
        <is>
          <t>The single most-used water filter on both the PCT and AT hiker surveys for years running; cheap, proven, 0.1-micron hollow-fiber removes bacteria/protozoa. IMPORTANT for this trip: Sawyer confirms freezing after first use can crack the membrane — must sleep with it in the bag on the low-30s night.</t>
        </is>
      </c>
      <c r="J15" s="11" t="inlineStr">
        <is>
          <t>Cheap; Field-proven; Backflushable</t>
        </is>
      </c>
      <c r="K15" s="11" t="inlineStr">
        <is>
          <t>Freezes and cracks if wetted and left out below 32°F — real risk on this trip's overnight night; Flow slows without regular backflushing</t>
        </is>
      </c>
      <c r="L15" s="35" t="inlineStr">
        <is>
          <t>BeFree 1.0L</t>
        </is>
      </c>
      <c r="M15" s="33" t="n">
        <v>2.3</v>
      </c>
      <c r="N15" s="34" t="n">
        <v>52.95</v>
      </c>
      <c r="O15" s="11" t="inlineStr">
        <is>
          <t>$25-32</t>
        </is>
      </c>
      <c r="P15" s="11" t="n">
        <v>4</v>
      </c>
      <c r="Q15" s="11" t="inlineStr">
        <is>
          <t>Great for quickly refilling 6 people's bottles at a creek stop</t>
        </is>
      </c>
      <c r="R15" s="11" t="inlineStr">
        <is>
          <t>Popular 'bops for the price' pick for its much faster flow rate than Sawyer Squeeze — widely praised in threads for how little effort it takes to fill; complaints center on the soft flask pouch's durability over long-term use, less of a concern for a 6-day trip.</t>
        </is>
      </c>
      <c r="S15" s="11" t="inlineStr">
        <is>
          <t>Fast flow, minimal squeeze effort; Light</t>
        </is>
      </c>
      <c r="T15" s="11" t="inlineStr">
        <is>
          <t>Pouch material less durable long-term; Same freezing risk as any hollow-fiber filter — needs the same cold-night handling</t>
        </is>
      </c>
      <c r="U15" s="36" t="inlineStr">
        <is>
          <t>GeoPress</t>
        </is>
      </c>
      <c r="V15" s="33" t="n">
        <v>15.9</v>
      </c>
      <c r="W15" s="34" t="n">
        <v>99.95</v>
      </c>
      <c r="X15" s="11" t="inlineStr">
        <is>
          <t>$55-65</t>
        </is>
      </c>
      <c r="Y15" s="11" t="n">
        <v>5</v>
      </c>
      <c r="Z15" s="11" t="inlineStr">
        <is>
          <t>Good option specifically because it's shared among 6 — one GeoPress refills bottles fast at a single creek stop, and it's less fragile in cold than hollow-fiber filters if drained and dried</t>
        </is>
      </c>
      <c r="AA15" s="11" t="inlineStr">
        <is>
          <t>Press-purify design (not just filter — removes viruses too) makes it a favorite for group water duty since one person can process a full 24oz for the group in ~10 seconds with no waiting or squeezing; the tradeoff cited constantly in reviews is the weight, which is why UL purists skip it but group/family trips like this often prefer it.</t>
        </is>
      </c>
      <c r="AB15" s="11" t="inlineStr">
        <is>
          <t>Fast, no squeezing needed for a group; Purifies (viruses too), good if sourcing sketchy water; No freeze-crack risk when stored empty/dry</t>
        </is>
      </c>
      <c r="AC15" s="11" t="inlineStr">
        <is>
          <t>Much heavier than a Sawyer/BeFree; Bulkier to pack</t>
        </is>
      </c>
    </row>
    <row r="16" ht="75" customHeight="1">
      <c r="A16" s="31" t="inlineStr">
        <is>
          <t>water bottles/bladders</t>
        </is>
      </c>
      <c r="B16" s="10" t="inlineStr">
        <is>
          <t>personal bottle</t>
        </is>
      </c>
      <c r="C16" s="32" t="inlineStr">
        <is>
          <t>1L reused disposable bottle</t>
        </is>
      </c>
      <c r="D16" s="33" t="n">
        <v>1.6</v>
      </c>
      <c r="E16" s="34" t="n">
        <v>2.17</v>
      </c>
      <c r="F16" s="11" t="inlineStr">
        <is>
          <t>n/a (buy new, reuse)</t>
        </is>
      </c>
      <c r="G16" s="11" t="n">
        <v>5</v>
      </c>
      <c r="H16" s="11" t="inlineStr">
        <is>
          <t>Bring 2 per person; fine for the trip length</t>
        </is>
      </c>
      <c r="I16" s="11" t="inlineStr">
        <is>
          <t>The famous r/Ultralight hack — the narrow-mouth bottle fits Sawyer Squeeze threads directly, is tougher than most disposable bottles, and costs pennies; considered genuinely 'good enough,' not just a cheap compromise, by most of the community.</t>
        </is>
      </c>
      <c r="J16" s="11" t="inlineStr">
        <is>
          <t>Nearly free; Threads fit Sawyer filters directly; Tough enough for a season or two</t>
        </is>
      </c>
      <c r="K16" s="11" t="inlineStr">
        <is>
          <t>Not reusable indefinitely — degrades with repeated squeeze/freeze cycles</t>
        </is>
      </c>
      <c r="L16" s="35" t="inlineStr">
        <is>
          <t>Stow 1L collapsible bottle</t>
        </is>
      </c>
      <c r="M16" s="33" t="n">
        <v>1.4</v>
      </c>
      <c r="N16" s="34" t="n">
        <v>18</v>
      </c>
      <c r="O16" s="11" t="inlineStr">
        <is>
          <t>$12-16</t>
        </is>
      </c>
      <c r="P16" s="11" t="n">
        <v>4</v>
      </c>
      <c r="Q16" s="11" t="inlineStr">
        <is>
          <t>Good middle ground for a reusable system</t>
        </is>
      </c>
      <c r="R16" s="11" t="inlineStr">
        <is>
          <t>Praised in gear roundups for collapsing flat when empty (packs smaller than a Smartwater) while being far more durable and reusable than a disposable bottle — a common upgrade once people get tired of Smartwater bottles splitting.</t>
        </is>
      </c>
      <c r="S16" s="11" t="inlineStr">
        <is>
          <t>Packs flat empty; Durable, reusable season after season; Wide mouth for easy filling/cleaning</t>
        </is>
      </c>
      <c r="T16" s="11" t="inlineStr">
        <is>
          <t>Pricier than the free/near-free budget option</t>
        </is>
      </c>
      <c r="U16" s="36" t="inlineStr">
        <is>
          <t>Vecto 2L</t>
        </is>
      </c>
      <c r="V16" s="33" t="n">
        <v>3.6</v>
      </c>
      <c r="W16" s="34" t="n">
        <v>25</v>
      </c>
      <c r="X16" s="11" t="inlineStr">
        <is>
          <t>$16-20</t>
        </is>
      </c>
      <c r="Y16" s="11" t="n">
        <v>3</v>
      </c>
      <c r="Z16" s="11" t="inlineStr">
        <is>
          <t>Nice if the group's water filter setup benefits from a wide-mouth scoop bag at a shallow gravel-bar creek</t>
        </is>
      </c>
      <c r="AA16" s="11" t="inlineStr">
        <is>
          <t>The r/Ultralight favorite for anyone using a squeeze/gravity filter — the wide-mouth bag opens flat for easy dirty-water scooping from a shallow creek and screws directly onto a Sawyer/BeFree, which a Smartwater bottle can't do as cleanly for gravity setups.</t>
        </is>
      </c>
      <c r="AB16" s="11" t="inlineStr">
        <is>
          <t>Easy to scoop water from shallow sources; Doubles as a gravity-feed reservoir; Wide mouth, easy to clean/dry (mildew resistance)</t>
        </is>
      </c>
      <c r="AC16" s="11" t="inlineStr">
        <is>
          <t>Bulkier than a bottle when full; Costlier than needed for a 1-night trip</t>
        </is>
      </c>
    </row>
    <row r="17" ht="75" customHeight="1">
      <c r="A17" s="31" t="inlineStr">
        <is>
          <t>food storage</t>
        </is>
      </c>
      <c r="B17" s="10" t="inlineStr">
        <is>
          <t>group bear storage (backcountry night)</t>
        </is>
      </c>
      <c r="C17" s="32" t="inlineStr">
        <is>
          <t>Easy to Throw Bear Bag Hanging Kit (#371486)</t>
        </is>
      </c>
      <c r="D17" s="33" t="n">
        <v>6</v>
      </c>
      <c r="E17" s="34" t="n">
        <v>27</v>
      </c>
      <c r="F17" s="11" t="inlineStr">
        <is>
          <t>n/a</t>
        </is>
      </c>
      <c r="G17" s="11" t="n">
        <v>2</v>
      </c>
      <c r="H17" s="11" t="inlineStr">
        <is>
          <t>Workable in Chattahoochee NF backcountry but riskier than an Ursack given known bear activity — only recommended if the group is confident finding a proper hang tree</t>
        </is>
      </c>
      <c r="I17" s="11" t="inlineStr">
        <is>
          <t>SectionHiker and Trek forum threads on Southeast/AT bear storage note hangs are still common where Ursacks/canisters aren't required, but effectiveness is inconsistent since Southeastern black bears in high-traffic areas are increasingly food-conditioned and skilled at defeating poor hangs.</t>
        </is>
      </c>
      <c r="J17" s="11" t="inlineStr">
        <is>
          <t>Nearly free if rope is already owned; No weight penalty beyond cordage</t>
        </is>
      </c>
      <c r="K17" s="11" t="inlineStr">
        <is>
          <t>Effectiveness depends entirely on execution (right branch, right height/distance); Community increasingly skeptical of hangs vs. Ursack/canister in bear-dense areas</t>
        </is>
      </c>
      <c r="L17" s="35" t="inlineStr">
        <is>
          <t>Major XL (with OPSak liner)</t>
        </is>
      </c>
      <c r="M17" s="33" t="n">
        <v>10.8</v>
      </c>
      <c r="N17" s="34" t="n">
        <v>149.95</v>
      </c>
      <c r="O17" s="11" t="inlineStr">
        <is>
          <t>$55-70</t>
        </is>
      </c>
      <c r="P17" s="11" t="n">
        <v>4</v>
      </c>
      <c r="Q17" s="11" t="inlineStr">
        <is>
          <t>Best real-world match for this trip — Southeast forums consistently cite Ursack as what most GA/AT-area backpackers actually carry over hard canisters</t>
        </is>
      </c>
      <c r="R17" s="11" t="inlineStr">
        <is>
          <t>CleverHiker and AT/PCT gear guides flag Ursack Major as the go-to lightweight, IGBC-listed alternative to hard canisters, especially favored where allowed (much of the Southeast). Community strongly recommends pairing with an OPSak odor liner since bears will still chew/crush contents even if they can't get in.</t>
        </is>
      </c>
      <c r="S17" s="11" t="inlineStr">
        <is>
          <t>Much lighter/more packable than a hard canister; IGBC-approved; No tree/hang skill required — tie to a solid trunk</t>
        </is>
      </c>
      <c r="T17" s="11" t="inlineStr">
        <is>
          <t>Not critter/rodent-proof (mice can chew in); Contents can be crushed even though bears can't extract them; Not accepted in every jurisdiction (fine for GA NF backcountry)</t>
        </is>
      </c>
      <c r="U17" s="36" t="inlineStr">
        <is>
          <t>BV500</t>
        </is>
      </c>
      <c r="V17" s="33" t="n">
        <v>41</v>
      </c>
      <c r="W17" s="34" t="n">
        <v>99.95</v>
      </c>
      <c r="X17" s="11" t="inlineStr">
        <is>
          <t>$55-70</t>
        </is>
      </c>
      <c r="Y17" s="11" t="n">
        <v>4</v>
      </c>
      <c r="Z17" s="11" t="inlineStr">
        <is>
          <t>Overkill for one GA overnight where Ursack is the community norm, but the right call if the group ever backpacks somewhere canisters are mandated</t>
        </is>
      </c>
      <c r="AA17" s="11" t="inlineStr">
        <is>
          <t>CleverHiker's long-term top pick for hard canisters after 100k miles of testing — bear- AND rodent-proof, doubles as a camp stool, and is required gear in many national parks. Serious hikers who've had a hang or Ursack fail (or who hike areas that mandate canisters) upgrade to this.</t>
        </is>
      </c>
      <c r="AB17" s="11" t="inlineStr">
        <is>
          <t>Fully bear- and rodent-proof; See-through body, easy to check contents; Required-gear compliant everywhere</t>
        </is>
      </c>
      <c r="AC17" s="11" t="inlineStr">
        <is>
          <t>Much heavier and bulkier than Ursack; Awkward to pack inside a smaller 45-55L bag</t>
        </is>
      </c>
    </row>
    <row r="18" ht="75" customHeight="1">
      <c r="A18" s="31" t="inlineStr">
        <is>
          <t>headlamp</t>
        </is>
      </c>
      <c r="B18" s="10" t="inlineStr">
        <is>
          <t>personal headlamp</t>
        </is>
      </c>
      <c r="C18" s="32" t="inlineStr">
        <is>
          <t>Tikkina</t>
        </is>
      </c>
      <c r="D18" s="33" t="n">
        <v>2.9</v>
      </c>
      <c r="E18" s="34" t="n">
        <v>19.95</v>
      </c>
      <c r="F18" s="11" t="inlineStr">
        <is>
          <t>$10-14</t>
        </is>
      </c>
      <c r="G18" s="11" t="n">
        <v>5</v>
      </c>
      <c r="H18" s="11" t="inlineStr">
        <is>
          <t>Fine for camp/tent use and a short evening walk</t>
        </is>
      </c>
      <c r="I18" s="11" t="inlineStr">
        <is>
          <t>CleverHiker's budget pick — 250 lumens is plenty for camp chores and short trail walking, and Petzl's reliability at this price beats generic no-name headlamps that show up in gear-fail threads.</t>
        </is>
      </c>
      <c r="J18" s="11" t="inlineStr">
        <is>
          <t>Reliable brand at low price; Simple one-button operation</t>
        </is>
      </c>
      <c r="K18" s="11" t="inlineStr">
        <is>
          <t>AAA batteries only, no rechargeable option; Lower max brightness</t>
        </is>
      </c>
      <c r="L18" s="35" t="inlineStr">
        <is>
          <t>Spot 400</t>
        </is>
      </c>
      <c r="M18" s="33" t="n">
        <v>3</v>
      </c>
      <c r="N18" s="34" t="n">
        <v>59.95</v>
      </c>
      <c r="O18" s="11" t="inlineStr">
        <is>
          <t>$22-28</t>
        </is>
      </c>
      <c r="P18" s="11" t="n">
        <v>5</v>
      </c>
      <c r="Q18" s="11" t="inlineStr">
        <is>
          <t>Great all-around choice, handles rain/dew without concern</t>
        </is>
      </c>
      <c r="R18" s="11" t="inlineStr">
        <is>
          <t>CleverHiker's overall Best Overall pick for 2026 — 400 lumens, fully waterproof (IPX8), and consistently the headlamp recommended across gear forums as the best balance of price and performance.</t>
        </is>
      </c>
      <c r="S18" s="11" t="inlineStr">
        <is>
          <t>Fully waterproof; Great lumens-per-dollar; Red night-vision mode</t>
        </is>
      </c>
      <c r="T18" s="11" t="inlineStr">
        <is>
          <t>AAA only (no built-in rechargeable)</t>
        </is>
      </c>
      <c r="U18" s="36" t="inlineStr">
        <is>
          <t>NU25 (rechargeable)</t>
        </is>
      </c>
      <c r="V18" s="33" t="n">
        <v>1.75</v>
      </c>
      <c r="W18" s="34" t="n">
        <v>54.95</v>
      </c>
      <c r="X18" s="11" t="inlineStr">
        <is>
          <t>$32-40</t>
        </is>
      </c>
      <c r="Y18" s="11" t="n">
        <v>4</v>
      </c>
      <c r="Z18" s="11" t="inlineStr">
        <is>
          <t>Good pairing with a power bank for a no-cell-signal trip where recharging via bank is the only option</t>
        </is>
      </c>
      <c r="AA18" s="11" t="inlineStr">
        <is>
          <t>A frequent r/Ultralight 'this is what I switched to' headlamp — much lighter than AAA competitors since there's no battery compartment bulk, USB-C rechargeable (pairs well with the power bank tier below), and 400 lumens is plenty.</t>
        </is>
      </c>
      <c r="AB18" s="11" t="inlineStr">
        <is>
          <t>Lightest of the three; USB-C rechargeable, no spare batteries needed; Compact</t>
        </is>
      </c>
      <c r="AC18" s="11" t="inlineStr">
        <is>
          <t>No swappable batteries if it dies mid-trip — needs the power bank as backup</t>
        </is>
      </c>
    </row>
    <row r="19" ht="75" customHeight="1">
      <c r="A19" s="31" t="inlineStr">
        <is>
          <t>power bank</t>
        </is>
      </c>
      <c r="B19" s="10" t="inlineStr">
        <is>
          <t>personal power bank</t>
        </is>
      </c>
      <c r="C19" s="32" t="inlineStr">
        <is>
          <t>Power Bank, 10,000mAh Portable Charger (PowerIQ, USB-C)</t>
        </is>
      </c>
      <c r="D19" s="33" t="n">
        <v>6.3</v>
      </c>
      <c r="E19" s="34" t="n">
        <v>21.99</v>
      </c>
      <c r="F19" s="11" t="inlineStr">
        <is>
          <t>$14-18</t>
        </is>
      </c>
      <c r="G19" s="11" t="n">
        <v>5</v>
      </c>
      <c r="H19" s="11" t="inlineStr">
        <is>
          <t>Enough capacity to recharge a phone ~2x and a headlamp once for the trip length</t>
        </is>
      </c>
      <c r="I19" s="11" t="inlineStr">
        <is>
          <t>Cited as the budget-conscious pick in 2026 power bank roundups — Anker's build quality and long warranty make it the safe cheap choice even though it's heavier than dedicated UL banks.</t>
        </is>
      </c>
      <c r="J19" s="11" t="inlineStr">
        <is>
          <t>Reliable, well-reviewed brand; 18-month warranty</t>
        </is>
      </c>
      <c r="K19" s="11" t="inlineStr">
        <is>
          <t>3+ oz heavier than the UL-focused options</t>
        </is>
      </c>
      <c r="L19" s="35" t="inlineStr">
        <is>
          <t>NB10000 Gen 3</t>
        </is>
      </c>
      <c r="M19" s="33" t="n">
        <v>5.1</v>
      </c>
      <c r="N19" s="34" t="n">
        <v>64.95</v>
      </c>
      <c r="O19" s="11" t="inlineStr">
        <is>
          <t>$32-40</t>
        </is>
      </c>
      <c r="P19" s="11" t="n">
        <v>4</v>
      </c>
      <c r="Q19" s="11" t="inlineStr">
        <is>
          <t>Solid for the group's phones/inReach/headlamps over the trip length</t>
        </is>
      </c>
      <c r="R19" s="11" t="inlineStr">
        <is>
          <t>Repeatedly named the best weight-to-capacity power bank for thru-hikers in 2026 gear roundups — real 10,000mAh in a genuinely light shell, widely recommended over generic banks that overstate capacity.</t>
        </is>
      </c>
      <c r="S19" s="11" t="inlineStr">
        <is>
          <t>Best-in-class weight for real 10,000mAh; Dual USB-C</t>
        </is>
      </c>
      <c r="T19" s="11" t="inlineStr">
        <is>
          <t>Costs more than double the budget pick</t>
        </is>
      </c>
      <c r="U19" s="36" t="inlineStr">
        <is>
          <t>NB10000 Gen 4</t>
        </is>
      </c>
      <c r="V19" s="33" t="n">
        <v>5</v>
      </c>
      <c r="W19" s="34" t="n">
        <v>83.95</v>
      </c>
      <c r="X19" s="11" t="inlineStr">
        <is>
          <t>n/a (new for 2026)</t>
        </is>
      </c>
      <c r="Y19" s="11" t="n">
        <v>4</v>
      </c>
      <c r="Z19" s="11" t="inlineStr">
        <is>
          <t>Nice-to-have but Gen3 (value tier) is functionally the same for this trip</t>
        </is>
      </c>
      <c r="AA19" s="11" t="inlineStr">
        <is>
          <t>The newest Gen4 release (announced Feb 2026) shaves a bit more weight and adds better waterproofing over Gen3 — early gear-roundup mentions call it a marginal but real upgrade for anyone buying new in 2026.</t>
        </is>
      </c>
      <c r="AB19" s="11" t="inlineStr">
        <is>
          <t>Lightest Nitecore 10K bank yet; Improved water resistance (IPX7)</t>
        </is>
      </c>
      <c r="AC19" s="11" t="inlineStr">
        <is>
          <t>New model — less track record than Gen3; Small gain over Gen3 for the price difference</t>
        </is>
      </c>
    </row>
    <row r="20" ht="75" customHeight="1">
      <c r="A20" s="31" t="inlineStr">
        <is>
          <t>satellite messenger</t>
        </is>
      </c>
      <c r="B20" s="10" t="inlineStr">
        <is>
          <t>group satellite messenger</t>
        </is>
      </c>
      <c r="C20" s="32" t="inlineStr">
        <is>
          <t>inReach Mini 2 (weekly rental)</t>
        </is>
      </c>
      <c r="D20" s="33" t="n">
        <v>3.5</v>
      </c>
      <c r="E20" s="34" t="n">
        <v>100</v>
      </c>
      <c r="F20" s="11" t="inlineStr">
        <is>
          <t>n/a (rental)</t>
        </is>
      </c>
      <c r="G20" s="11" t="n">
        <v>4</v>
      </c>
      <c r="H20" s="11" t="inlineStr">
        <is>
          <t>Ideal for a one-off trip — no cell signal in the Chattahoochee backcountry makes this non-negotiable, but ownership isn't justified for occasional use</t>
        </is>
      </c>
      <c r="I20" s="11" t="inlineStr">
        <is>
          <t>Renting for a single trip is the community-recommended move for occasional backpackers — Hunt Talk and gear forums consistently say buying a $300-350 device plus a monthly plan doesn't pencil out for a once-or-twice-a-year trip.</t>
        </is>
      </c>
      <c r="J20" s="11" t="inlineStr">
        <is>
          <t>No upfront device cost; No ongoing subscription commitment; Full inReach 2-way messaging + SOS</t>
        </is>
      </c>
      <c r="K20" s="11" t="inlineStr">
        <is>
          <t>Costs about as much as buying a cheaper device if the group hikes again soon; Rental logistics (shipping/return window) need planning ahead</t>
        </is>
      </c>
      <c r="L20" s="35" t="inlineStr">
        <is>
          <t>Satellite Communicator</t>
        </is>
      </c>
      <c r="M20" s="33" t="n">
        <v>5.4</v>
      </c>
      <c r="N20" s="34" t="n">
        <v>199</v>
      </c>
      <c r="O20" s="11" t="inlineStr">
        <is>
          <t>$110-140</t>
        </is>
      </c>
      <c r="P20" s="11" t="n">
        <v>4</v>
      </c>
      <c r="Q20" s="11" t="inlineStr">
        <is>
          <t>Works fine for SOS + check-in texting on the overnight; phone-dependent is an acceptable tradeoff since the group has phones anyway</t>
        </is>
      </c>
      <c r="R20" s="11" t="inlineStr">
        <is>
          <t>Cheaper device than any current Garmin, and its Basic plan ($20/mo) is the least expensive ongoing subscription among the three; AdventureAlan and Hunt Talk threads note ZOLEO's dedicated phone number is the easiest for non-hiker family members to text back and forth with.</t>
        </is>
      </c>
      <c r="S20" s="11" t="inlineStr">
        <is>
          <t>Lowest device price of real 2-way satellite communicators; Dedicated phone number, easiest for non-outdoorsy contacts; Cheapest monthly plan</t>
        </is>
      </c>
      <c r="T20" s="11" t="inlineStr">
        <is>
          <t>No standalone screen — fully dependent on a paired phone app; Weaker standalone navigation features than Garmin</t>
        </is>
      </c>
      <c r="U20" s="36" t="inlineStr">
        <is>
          <t>inReach Mini 2 (owned, Safety plan)</t>
        </is>
      </c>
      <c r="V20" s="33" t="n">
        <v>3.5</v>
      </c>
      <c r="W20" s="34" t="n">
        <v>349.99</v>
      </c>
      <c r="X20" s="11" t="inlineStr">
        <is>
          <t>$220-260</t>
        </is>
      </c>
      <c r="Y20" s="11" t="n">
        <v>4</v>
      </c>
      <c r="Z20" s="11" t="inlineStr">
        <is>
          <t>The right buy if the group plans more backcountry trips beyond this one — otherwise renting (budget tier) is more cost-effective for a single trip</t>
        </is>
      </c>
      <c r="AA20" s="11" t="inlineStr">
        <is>
          <t>The most-recommended standalone satellite device across r/Ultralight, r/WildernessBackpacking, and hunting forums — has its own GPS/mapping screen (via paired app or on compatible watches), longest track record, and the Safety plan (~$14.95/mo, pause/cancel anytime) makes ownership reasonable for a group that expects to keep doing backcountry trips.</t>
        </is>
      </c>
      <c r="AB20" s="11" t="inlineStr">
        <is>
          <t>Best track record/reliability reputation; Standalone tracking + SOS without phone dependency; Flexible monthly plan, cancel between trips</t>
        </is>
      </c>
      <c r="AC20" s="11" t="inlineStr">
        <is>
          <t>Highest device price of the three tiers; Tiny screen, mostly used paired to a phone anyway</t>
        </is>
      </c>
    </row>
    <row r="21" ht="75" customHeight="1">
      <c r="A21" s="31" t="inlineStr">
        <is>
          <t>phone navigation app</t>
        </is>
      </c>
      <c r="B21" s="10" t="inlineStr">
        <is>
          <t>personal navigation app</t>
        </is>
      </c>
      <c r="C21" s="32" t="inlineStr">
        <is>
          <t>Free account + printed topo</t>
        </is>
      </c>
      <c r="D21" s="33" t="n">
        <v>0</v>
      </c>
      <c r="E21" s="34" t="n">
        <v>0</v>
      </c>
      <c r="F21" s="11" t="inlineStr">
        <is>
          <t>n/a</t>
        </is>
      </c>
      <c r="G21" s="11" t="n">
        <v>3</v>
      </c>
      <c r="H21" s="11" t="inlineStr">
        <is>
          <t>Print + laminate before leaving cell range — matches the existing plan's recommendation exactly</t>
        </is>
      </c>
      <c r="I21" s="11" t="inlineStr">
        <is>
          <t>CalTopo's free tier covers everything needed to plan and print a route (topo, forest service roads, property boundaries); community consensus across backpacking forums is print-and-carry beats relying on any phone app alone in a no-signal area, since a printed map never dies or loses GPS lock.</t>
        </is>
      </c>
      <c r="J21" s="11" t="inlineStr">
        <is>
          <t>Completely free; No battery dependency once printed; Excellent free layer selection (USFS roads, slope angle, etc.)</t>
        </is>
      </c>
      <c r="K21" s="11" t="inlineStr">
        <is>
          <t>Printed map isn't updated live; No crowd-sourced trail conditions</t>
        </is>
      </c>
      <c r="L21" s="35" t="inlineStr">
        <is>
          <t>Premium subscription</t>
        </is>
      </c>
      <c r="M21" s="33" t="n">
        <v>0</v>
      </c>
      <c r="N21" s="34" t="n">
        <v>39.99</v>
      </c>
      <c r="O21" s="11" t="inlineStr">
        <is>
          <t>n/a</t>
        </is>
      </c>
      <c r="P21" s="11" t="n">
        <v>4</v>
      </c>
      <c r="Q21" s="11" t="inlineStr">
        <is>
          <t>Good backup to the printed map if someone already has it or wants ongoing use beyond this trip</t>
        </is>
      </c>
      <c r="R21" s="11" t="inlineStr">
        <is>
          <t>Named the deepest map-layer / most reliable offline app in 2026 hiking-app comparisons — a common pick among backpackers who want more than a printed map but don't need FarOut's thru-hike-specific crowd data.</t>
        </is>
      </c>
      <c r="S21" s="11" t="inlineStr">
        <is>
          <t>Deep offline map layer options (USFS, slope angle, satellite); Rock-solid offline GPS tracking</t>
        </is>
      </c>
      <c r="T21" s="11" t="inlineStr">
        <is>
          <t>Annual subscription; Overkill feature set for a single short trip</t>
        </is>
      </c>
      <c r="U21" s="36" t="inlineStr">
        <is>
          <t>Regional trail guide (per-trail purchase)</t>
        </is>
      </c>
      <c r="V21" s="33" t="n">
        <v>0</v>
      </c>
      <c r="W21" s="34" t="n">
        <v>14.99</v>
      </c>
      <c r="X21" s="11" t="inlineStr">
        <is>
          <t>n/a</t>
        </is>
      </c>
      <c r="Y21" s="11" t="n">
        <v>4</v>
      </c>
      <c r="Z21" s="11" t="inlineStr">
        <is>
          <t>Worth checking if the specific GA route/trail has FarOut coverage before buying — if it's an obscure forest road not in their database, Gaia or CalTopo is the better spend</t>
        </is>
      </c>
      <c r="AA21" s="11" t="inlineStr">
        <is>
          <t>The clear favorite among long-distance/thru-hikers for crowd-sourced water source, campsite, and trail-condition comments layered directly on the map — Trek/CleverHiker roundups consistently call it the most useful app for real-time trail intel where signal is unavailable (offline once downloaded).</t>
        </is>
      </c>
      <c r="AB21" s="11" t="inlineStr">
        <is>
          <t>Crowd-sourced water/campsite comments, huge value in a dry/uncertain water year; Fully offline once the region is downloaded</t>
        </is>
      </c>
      <c r="AC21" s="11" t="inlineStr">
        <is>
          <t>Coverage and comment density depends on how popular the specific trail is — a lesser-used GA forest road route may have sparse crowd data; One-time per-region purchase, not a universal subscription</t>
        </is>
      </c>
    </row>
    <row r="22" ht="75" customHeight="1">
      <c r="A22" s="31" t="inlineStr">
        <is>
          <t>knife/multitool</t>
        </is>
      </c>
      <c r="B22" s="10" t="inlineStr">
        <is>
          <t>personal knife</t>
        </is>
      </c>
      <c r="C22" s="32" t="inlineStr">
        <is>
          <t>No.8 Carbon/Stainless folding knife</t>
        </is>
      </c>
      <c r="D22" s="33" t="n">
        <v>1.6</v>
      </c>
      <c r="E22" s="34" t="n">
        <v>22</v>
      </c>
      <c r="F22" s="11" t="inlineStr">
        <is>
          <t>$10-14</t>
        </is>
      </c>
      <c r="G22" s="11" t="n">
        <v>4</v>
      </c>
      <c r="H22" s="11" t="inlineStr">
        <is>
          <t>Enough for food prep and gear repairs; not a multitool if pliers are needed for other camp tasks</t>
        </is>
      </c>
      <c r="I22" s="11" t="inlineStr">
        <is>
          <t>A classic minimalist pick referenced across backpacking gear lists for decades — simple, sharp, reliable lockback, no bells and whistles, and far lighter than most multitools.</t>
        </is>
      </c>
      <c r="J22" s="11" t="inlineStr">
        <is>
          <t>Very light; Takes and holds a good edge; Cheap</t>
        </is>
      </c>
      <c r="K22" s="11" t="inlineStr">
        <is>
          <t>No additional tools (no pliers/scissors); Carbon steel version needs oiling to avoid rust</t>
        </is>
      </c>
      <c r="L22" s="35" t="inlineStr">
        <is>
          <t>Wingman</t>
        </is>
      </c>
      <c r="M22" s="33" t="n">
        <v>7.2</v>
      </c>
      <c r="N22" s="34" t="n">
        <v>49.95</v>
      </c>
      <c r="O22" s="11" t="inlineStr">
        <is>
          <t>$28-35</t>
        </is>
      </c>
      <c r="P22" s="11" t="n">
        <v>4</v>
      </c>
      <c r="Q22" s="11" t="inlineStr">
        <is>
          <t>Good all-rounder for base camp tasks (firewood, cooking, gear fixes) as well as the overnight</t>
        </is>
      </c>
      <c r="R22" s="11" t="inlineStr">
        <is>
          <t>Frequently cited as the best value multitool for campers/car-camp-adjacent trips — has pliers, scissors, and a full driver set at a fraction of the price of Leatherman's premium line, with the same 25-year warranty.</t>
        </is>
      </c>
      <c r="S22" s="11" t="inlineStr">
        <is>
          <t>Real pliers and scissors, not just a knife blade; 25-year Leatherman warranty; Good price for the tool count</t>
        </is>
      </c>
      <c r="T22" s="11" t="inlineStr">
        <is>
          <t>Heavier than a plain folding knife; Outside-accessible blade only (spring-loaded tools need two hands)</t>
        </is>
      </c>
      <c r="U22" s="36" t="inlineStr">
        <is>
          <t>Skeletool CX</t>
        </is>
      </c>
      <c r="V22" s="33" t="n">
        <v>5</v>
      </c>
      <c r="W22" s="34" t="n">
        <v>99.95</v>
      </c>
      <c r="X22" s="11" t="inlineStr">
        <is>
          <t>$65-80</t>
        </is>
      </c>
      <c r="Y22" s="11" t="n">
        <v>4</v>
      </c>
      <c r="Z22" s="11" t="inlineStr">
        <is>
          <t>Great if Jordan wants one tool to keep long-term across future trips</t>
        </is>
      </c>
      <c r="AA22" s="11" t="inlineStr">
        <is>
          <t>The multitool serious backpackers upgrade to — stripped-down tool selection (knife, pliers, bit driver, bottle opener) keeps weight down versus a full-size multitool while keeping the tools people actually use; widely recommended on r/Ultralight over bulkier all-in-one tools.</t>
        </is>
      </c>
      <c r="AB22" s="11" t="inlineStr">
        <is>
          <t>Lighter than most full multitools; One-hand-opening knife blade; Premium materials (carbon fiber scales, S30V-ish blade steel line)</t>
        </is>
      </c>
      <c r="AC22" s="11" t="inlineStr">
        <is>
          <t>Fewer tools than the Wingman (no scissors); Pricier</t>
        </is>
      </c>
    </row>
    <row r="23" ht="75" customHeight="1">
      <c r="A23" s="31" t="inlineStr">
        <is>
          <t>first aid kit</t>
        </is>
      </c>
      <c r="B23" s="10" t="inlineStr">
        <is>
          <t>group first aid (overnight-size)</t>
        </is>
      </c>
      <c r="C23" s="32" t="inlineStr">
        <is>
          <t>Build-your-own kit (gauze, tape, meds, moleskin, blister care)</t>
        </is>
      </c>
      <c r="D23" s="33" t="n">
        <v>4</v>
      </c>
      <c r="E23" s="34" t="n">
        <v>22</v>
      </c>
      <c r="F23" s="11" t="inlineStr">
        <is>
          <t>n/a</t>
        </is>
      </c>
      <c r="G23" s="11" t="n">
        <v>2</v>
      </c>
      <c r="H23" s="11" t="inlineStr">
        <is>
          <t>Workable for an experienced group member willing to assemble it properly ahead of time</t>
        </is>
      </c>
      <c r="I23" s="11" t="inlineStr">
        <is>
          <t>Backcountry-gear blogs and r/Ultralight consistently argue a DIY kit tailored to the actual trip (group size, trip length, known allergies) beats a generic prepackaged kit for both cost-per-use and relevance — the tradeoff is time spent assembling it correctly.</t>
        </is>
      </c>
      <c r="J23" s="11" t="inlineStr">
        <is>
          <t>Cheapest per real supply included; Exactly matches the group's actual needs/allergies</t>
        </is>
      </c>
      <c r="K23" s="11" t="inlineStr">
        <is>
          <t>Requires research/assembly time; Easy to forget something a commercial kit wouldn't</t>
        </is>
      </c>
      <c r="L23" s="35" t="inlineStr">
        <is>
          <t>Ultralight/Watertight .7</t>
        </is>
      </c>
      <c r="M23" s="33" t="n">
        <v>4.4</v>
      </c>
      <c r="N23" s="34" t="n">
        <v>44.99</v>
      </c>
      <c r="O23" s="11" t="inlineStr">
        <is>
          <t>$18-24</t>
        </is>
      </c>
      <c r="P23" s="11" t="n">
        <v>4</v>
      </c>
      <c r="Q23" s="11" t="inlineStr">
        <is>
          <t>A reasonable base kit but consider supplementing with extra blister care/meds given the group size of 6</t>
        </is>
      </c>
      <c r="R23" s="11" t="inlineStr">
        <is>
          <t>A frequently recommended 'good enough, don't overthink it' commercial kit for small groups — pre-organized, waterproof pouch, and covers the common injury scenarios (blisters, cuts, minor sprains) without excess bulk.</t>
        </is>
      </c>
      <c r="S23" s="11" t="inlineStr">
        <is>
          <t>Pre-organized and labeled — fast to use under stress; Waterproof pouch; Reasonably light for what's included</t>
        </is>
      </c>
      <c r="T23" s="11" t="inlineStr">
        <is>
          <t>Contents skew toward minor injuries, not built for 6 people over multiple days</t>
        </is>
      </c>
      <c r="U23" s="36" t="inlineStr">
        <is>
          <t>Mountain Series Explorer</t>
        </is>
      </c>
      <c r="V23" s="33" t="n">
        <v>16</v>
      </c>
      <c r="W23" s="34" t="n">
        <v>86.48999999999999</v>
      </c>
      <c r="X23" s="11" t="inlineStr">
        <is>
          <t>$45-55</t>
        </is>
      </c>
      <c r="Y23" s="11" t="n">
        <v>4</v>
      </c>
      <c r="Z23" s="11" t="inlineStr">
        <is>
          <t>Keep this one at base camp (as the existing plan does) and carry the value-tier AMK Ultralight .7 on the overnight leg</t>
        </is>
      </c>
      <c r="AA23" s="11" t="inlineStr">
        <is>
          <t>Same kit already selected for base camp in the existing trip plan — the community-recommended 'built for a group' commercial option, with enough supplies and instructions (including a mini field guide) to handle more than blister care.</t>
        </is>
      </c>
      <c r="AB23" s="11" t="inlineStr">
        <is>
          <t>Actually sized for a group over multiple days; Includes basic trauma/wound care beyond blister-level injuries; Includes a first-aid field guide</t>
        </is>
      </c>
      <c r="AC23" s="11" t="inlineStr">
        <is>
          <t>Heavy/bulky for carrying on the overnight leg specifically — better suited to stay at base camp</t>
        </is>
      </c>
    </row>
    <row r="24" ht="75" customHeight="1">
      <c r="A24" s="31" t="inlineStr">
        <is>
          <t>cathole_trowel</t>
        </is>
      </c>
      <c r="B24" s="10" t="inlineStr">
        <is>
          <t>shared cathole trowel</t>
        </is>
      </c>
      <c r="C24" s="32" t="inlineStr">
        <is>
          <t>Backpackers Trowel</t>
        </is>
      </c>
      <c r="D24" s="33" t="n">
        <v>1.5</v>
      </c>
      <c r="E24" s="34" t="n">
        <v>8.75</v>
      </c>
      <c r="F24" s="11" t="inlineStr">
        <is>
          <t>n/a</t>
        </is>
      </c>
      <c r="G24" s="11" t="n">
        <v>5</v>
      </c>
      <c r="H24" s="11" t="inlineStr">
        <is>
          <t>Fine for one overnight in soft forest soil</t>
        </is>
      </c>
      <c r="I24" s="11" t="inlineStr">
        <is>
          <t>Plenty of forum posts note a $4 plastic trowel digs a perfectly adequate 6-8in cathole — no functional need for titanium unless weight-obsessed; LNT compliance matters far more than trowel material.</t>
        </is>
      </c>
      <c r="J24" s="11" t="inlineStr">
        <is>
          <t>Cheap; Digs a fine cathole in GA's loamy forest soil</t>
        </is>
      </c>
      <c r="K24" s="11" t="inlineStr">
        <is>
          <t>Bulkier/heavier than titanium options; Plastic can crack on rocky ground</t>
        </is>
      </c>
      <c r="L24" s="35" t="inlineStr">
        <is>
          <t>Cathole Trowel</t>
        </is>
      </c>
      <c r="M24" s="33" t="n">
        <v>2.4</v>
      </c>
      <c r="N24" s="34" t="n">
        <v>7.95</v>
      </c>
      <c r="O24" s="11" t="inlineStr">
        <is>
          <t>$5-7</t>
        </is>
      </c>
      <c r="P24" s="11" t="n">
        <v>5</v>
      </c>
      <c r="Q24" s="11" t="inlineStr">
        <is>
          <t>Good middle choice</t>
        </is>
      </c>
      <c r="R24" s="11" t="inlineStr">
        <is>
          <t>A commonly recommended mid-price trowel — serrated edge handles roots better than a smooth plastic trowel, and it's cheap enough that the upgrade over budget is easy to justify.</t>
        </is>
      </c>
      <c r="S24" s="11" t="inlineStr">
        <is>
          <t>Serrated edge cuts through roots; Durable enough for repeated trips</t>
        </is>
      </c>
      <c r="T24" s="11" t="inlineStr">
        <is>
          <t>Marginal weight/price difference from budget tier</t>
        </is>
      </c>
      <c r="U24" s="36" t="inlineStr">
        <is>
          <t>The DirtSaw Deuce #2 Trowel</t>
        </is>
      </c>
      <c r="V24" s="33" t="n">
        <v>0.6</v>
      </c>
      <c r="W24" s="34" t="n">
        <v>21.95</v>
      </c>
      <c r="X24" s="11" t="inlineStr">
        <is>
          <t>$16-20</t>
        </is>
      </c>
      <c r="Y24" s="11" t="n">
        <v>4</v>
      </c>
      <c r="Z24" s="11" t="inlineStr">
        <is>
          <t>Nice but not necessary for one trip — worth it if this becomes a recurring hobby</t>
        </is>
      </c>
      <c r="AA24" s="11" t="inlineStr">
        <is>
          <t>The single most-referenced trowel upgrade on r/Ultralight — practically a meme at this point ('the Deuce'), titanium build is nearly indestructible at a fraction of the weight of any plastic trowel.</t>
        </is>
      </c>
      <c r="AB24" s="11" t="inlineStr">
        <is>
          <t>Extremely light; Very durable titanium build; Small enough to disappear in a pack pocket</t>
        </is>
      </c>
      <c r="AC24" s="11" t="inlineStr">
        <is>
          <t>Costs 2-3x a plain plastic trowel for a functionally similar hole</t>
        </is>
      </c>
    </row>
    <row r="25" ht="75" customHeight="1">
      <c r="A25" s="31" t="inlineStr">
        <is>
          <t>toiletries</t>
        </is>
      </c>
      <c r="B25" s="10" t="inlineStr">
        <is>
          <t>personal toiletries/hygiene kit</t>
        </is>
      </c>
      <c r="C25" s="32" t="inlineStr">
        <is>
          <t>Travel-size toothbrush, toothpaste, TP, hand sanitizer</t>
        </is>
      </c>
      <c r="D25" s="33" t="n">
        <v>3.5</v>
      </c>
      <c r="E25" s="34" t="n">
        <v>3.94</v>
      </c>
      <c r="F25" s="11" t="inlineStr">
        <is>
          <t>n/a</t>
        </is>
      </c>
      <c r="G25" s="11" t="n">
        <v>5</v>
      </c>
      <c r="H25" s="11" t="inlineStr">
        <is>
          <t>Plenty for one night out</t>
        </is>
      </c>
      <c r="I25" s="11" t="inlineStr">
        <is>
          <t>Basic drugstore/travel-size toiletries are all a single overnight needs -- no reason to spend more.</t>
        </is>
      </c>
      <c r="J25" s="11" t="inlineStr">
        <is>
          <t>Cheap; Covers the one overnight fine</t>
        </is>
      </c>
      <c r="K25" s="11" t="inlineStr">
        <is>
          <t>Travel sizes only, not a full-size refill</t>
        </is>
      </c>
      <c r="L25" s="35" t="inlineStr">
        <is>
          <t>Small toiletry bag + biodegradable wipes</t>
        </is>
      </c>
      <c r="M25" s="33" t="n">
        <v>4</v>
      </c>
      <c r="N25" s="34" t="n">
        <v>9</v>
      </c>
      <c r="O25" s="11" t="inlineStr">
        <is>
          <t>n/a</t>
        </is>
      </c>
      <c r="P25" s="11" t="n">
        <v>5</v>
      </c>
      <c r="Q25" s="11" t="inlineStr">
        <is>
          <t>Good middle choice</t>
        </is>
      </c>
      <c r="R25" s="11" t="inlineStr">
        <is>
          <t>Adding biodegradable wipes is a common r/backpacking upgrade over toothbrush-only for a sweaty overnight.</t>
        </is>
      </c>
      <c r="S25" s="11" t="inlineStr">
        <is>
          <t>Wipes help with the one-night no-shower stretch</t>
        </is>
      </c>
      <c r="T25" s="11" t="inlineStr">
        <is>
          <t>Slightly heavier/bulkier than the bare minimum</t>
        </is>
      </c>
      <c r="U25" s="36" t="inlineStr">
        <is>
          <t>Ultralight toiletry kit + pack towel wipes + sunscreen/lip balm travel set</t>
        </is>
      </c>
      <c r="V25" s="33" t="n">
        <v>5</v>
      </c>
      <c r="W25" s="34" t="n">
        <v>15</v>
      </c>
      <c r="X25" s="11" t="inlineStr">
        <is>
          <t>n/a</t>
        </is>
      </c>
      <c r="Y25" s="11" t="n">
        <v>4</v>
      </c>
      <c r="Z25" s="11" t="inlineStr">
        <is>
          <t>Nice but not necessary for one overnight</t>
        </is>
      </c>
      <c r="AA25" s="11" t="inlineStr">
        <is>
          <t>A fuller kit for anyone who wants more than the bare minimum; not required for a one-night trip.</t>
        </is>
      </c>
      <c r="AB25" s="11" t="inlineStr">
        <is>
          <t>Most complete personal kit</t>
        </is>
      </c>
      <c r="AC25" s="11" t="inlineStr">
        <is>
          <t>Overkill for a single overnight</t>
        </is>
      </c>
    </row>
    <row r="26" ht="75" customHeight="1">
      <c r="A26" s="31" t="inlineStr">
        <is>
          <t>trekking poles</t>
        </is>
      </c>
      <c r="B26" s="10" t="inlineStr">
        <is>
          <t>personal trekking poles</t>
        </is>
      </c>
      <c r="C26" s="32" t="inlineStr">
        <is>
          <t>Aluminum adjustable trekking poles (pair)</t>
        </is>
      </c>
      <c r="D26" s="33" t="n">
        <v>18</v>
      </c>
      <c r="E26" s="34" t="n">
        <v>49.99</v>
      </c>
      <c r="F26" s="11" t="inlineStr">
        <is>
          <t>$15-22</t>
        </is>
      </c>
      <c r="G26" s="11" t="n">
        <v>5</v>
      </c>
      <c r="H26" s="11" t="inlineStr">
        <is>
          <t>Fine for a 3-5 mile trail with moderate elevation change</t>
        </is>
      </c>
      <c r="I26" s="11" t="inlineStr">
        <is>
          <t>Cited in trekking pole roundups as an acceptable entry-level aluminum pole — heavier than carbon options but more impact-resistant (aluminum bends rather than snaps), which some beginners prefer for a first trip.</t>
        </is>
      </c>
      <c r="J26" s="11" t="inlineStr">
        <is>
          <t>Cheap; Aluminum bends instead of snapping under side load</t>
        </is>
      </c>
      <c r="K26" s="11" t="inlineStr">
        <is>
          <t>Noticeably heavier than carbon options</t>
        </is>
      </c>
      <c r="L26" s="35" t="inlineStr">
        <is>
          <t>Carbon Fiber Quick Lock (pair)</t>
        </is>
      </c>
      <c r="M26" s="33" t="n">
        <v>8.1</v>
      </c>
      <c r="N26" s="34" t="n">
        <v>64.98999999999999</v>
      </c>
      <c r="O26" s="11" t="inlineStr">
        <is>
          <t>$28-38</t>
        </is>
      </c>
      <c r="P26" s="11" t="n">
        <v>4</v>
      </c>
      <c r="Q26" s="11" t="inlineStr">
        <is>
          <t>Great pick for moderate GA trail terrain; check lock tension before the trip</t>
        </is>
      </c>
      <c r="R26" s="11" t="inlineStr">
        <is>
          <t>Repeatedly called out as the best budget carbon pole — cork grips and tungsten tips usually found on $100+ poles, and performs close to premium carbon poles for a fraction of the price; the known knock is quick-lock levers occasionally slipping under heavy load, per CleverHiker and Andrew Skurka's long-term reviews.</t>
        </is>
      </c>
      <c r="S26" s="11" t="inlineStr">
        <is>
          <t>Genuinely light carbon shaft at aluminum-budget pricing; Cork grips, tungsten carbide tips</t>
        </is>
      </c>
      <c r="T26" s="11" t="inlineStr">
        <is>
          <t>Lever locks can slip under load — check tension before descents</t>
        </is>
      </c>
      <c r="U26" s="36" t="inlineStr">
        <is>
          <t>Distance Carbon Z (pair)</t>
        </is>
      </c>
      <c r="V26" s="33" t="n">
        <v>10.9</v>
      </c>
      <c r="W26" s="34" t="n">
        <v>219.95</v>
      </c>
      <c r="X26" s="11" t="inlineStr">
        <is>
          <t>$110-140</t>
        </is>
      </c>
      <c r="Y26" s="11" t="n">
        <v>3</v>
      </c>
      <c r="Z26" s="11" t="inlineStr">
        <is>
          <t>Nice if poles need to be quickly stowed for creek panning work, but not required for this trip</t>
        </is>
      </c>
      <c r="AA26" s="11" t="inlineStr">
        <is>
          <t>A common endgame upgrade cited on r/Ultralight — folding Z-pole design packs down small (good for stowing when panning/using hands), and the fixed-length carbon shaft is both light and reliably rigid, avoiding the lock-slip complaints leveled at budget quick-lock poles.</t>
        </is>
      </c>
      <c r="AB26" s="11" t="inlineStr">
        <is>
          <t>Folds very small — easy to stash while panning; Reliable, no lock-slip issue; Genuinely light</t>
        </is>
      </c>
      <c r="AC26" s="11" t="inlineStr">
        <is>
          <t>Expensive; Fixed length per pole size (less adjustable than telescoping poles)</t>
        </is>
      </c>
    </row>
    <row r="27" ht="75" customHeight="1">
      <c r="A27" s="31" t="inlineStr">
        <is>
          <t>sit pad</t>
        </is>
      </c>
      <c r="B27" s="10" t="inlineStr">
        <is>
          <t>personal sit pad</t>
        </is>
      </c>
      <c r="C27" s="32" t="inlineStr">
        <is>
          <t>Cut piece of leftover closed-cell foam pad</t>
        </is>
      </c>
      <c r="D27" s="33" t="n">
        <v>1</v>
      </c>
      <c r="E27" s="34" t="n">
        <v>0</v>
      </c>
      <c r="F27" s="11" t="inlineStr">
        <is>
          <t>n/a</t>
        </is>
      </c>
      <c r="G27" s="11" t="n">
        <v>5</v>
      </c>
      <c r="H27" s="11" t="inlineStr">
        <is>
          <t>Perfectly fine for sitting on cold/wet ground at the creek or camp</t>
        </is>
      </c>
      <c r="I27" s="11" t="inlineStr">
        <is>
          <t>A near-universal r/Ultralight DIY move — cut a small rectangle off a cheap CCF foam pad (or a leftover packaging foam scrap) instead of buying a dedicated sit pad; costs nothing and works identically.</t>
        </is>
      </c>
      <c r="J27" s="11" t="inlineStr">
        <is>
          <t>Free if any CCF foam is on hand; Zero functional downside vs. a bought pad</t>
        </is>
      </c>
      <c r="K27" s="11" t="inlineStr">
        <is>
          <t>Less polished/finished edges than a purpose-made pad</t>
        </is>
      </c>
      <c r="L27" s="35" t="inlineStr">
        <is>
          <t>Z Seat</t>
        </is>
      </c>
      <c r="M27" s="33" t="n">
        <v>2</v>
      </c>
      <c r="N27" s="34" t="n">
        <v>34.28</v>
      </c>
      <c r="O27" s="11" t="inlineStr">
        <is>
          <t>$10-14</t>
        </is>
      </c>
      <c r="P27" s="11" t="n">
        <v>5</v>
      </c>
      <c r="Q27" s="11" t="inlineStr">
        <is>
          <t>Good for sitting on cold/wet gravel bars while panning</t>
        </is>
      </c>
      <c r="R27" s="11" t="inlineStr">
        <is>
          <t>The classic, most-owned dedicated sit pad in the backpacking community — reflective aluminized coating adds a bit of ground insulation, folds compactly, and rarely gets 'upgraded away from' even by serious UL hikers.</t>
        </is>
      </c>
      <c r="S27" s="11" t="inlineStr">
        <is>
          <t>Reflective layer adds real ground insulation; Compact accordion fold; Durable</t>
        </is>
      </c>
      <c r="T27" s="11" t="inlineStr">
        <is>
          <t>Costs money for something a foam scrap does for free</t>
        </is>
      </c>
      <c r="U27" s="36" t="inlineStr">
        <is>
          <t>1/8in Thinlight Foam Pad (full torso, multi-use)</t>
        </is>
      </c>
      <c r="V27" s="33" t="n">
        <v>2.8</v>
      </c>
      <c r="W27" s="34" t="n">
        <v>22.5</v>
      </c>
      <c r="X27" s="11" t="inlineStr">
        <is>
          <t>$12-16</t>
        </is>
      </c>
      <c r="Y27" s="11" t="n">
        <v>3</v>
      </c>
      <c r="Z27" s="11" t="inlineStr">
        <is>
          <t>Most useful if the pack chosen is frameless and benefits from a stiffener; otherwise the Z Seat (value tier) is simpler for this trip</t>
        </is>
      </c>
      <c r="AA27" s="11" t="inlineStr">
        <is>
          <t>The multi-use pick long-distance UL hikers reach for — a full torso-length pad that doubles as a frameless-pack stiffener/frame sheet AND a sit pad/extra sleeping insulation, rather than carrying a dedicated single-purpose sit pad.</t>
        </is>
      </c>
      <c r="AB27" s="11" t="inlineStr">
        <is>
          <t>Multi-use — pack frame, sit pad, extra sleep insulation; Full torso length gives more usable sitting/kneeling area</t>
        </is>
      </c>
      <c r="AC27" s="11" t="inlineStr">
        <is>
          <t>Not a true 'premium' single-purpose product — only worth it if also using a frameless pack</t>
        </is>
      </c>
    </row>
    <row r="28" ht="75" customHeight="1">
      <c r="A28" s="31" t="inlineStr">
        <is>
          <t>camp shoes</t>
        </is>
      </c>
      <c r="B28" s="10" t="inlineStr">
        <is>
          <t>personal camp/creek shoes</t>
        </is>
      </c>
      <c r="C28" s="32" t="inlineStr">
        <is>
          <t>Gabe Cloud Slide Sandals</t>
        </is>
      </c>
      <c r="D28" s="33" t="n">
        <v>6</v>
      </c>
      <c r="E28" s="34" t="n">
        <v>19.99</v>
      </c>
      <c r="F28" s="11" t="inlineStr">
        <is>
          <t>n/a</t>
        </is>
      </c>
      <c r="G28" s="11" t="n">
        <v>4</v>
      </c>
      <c r="H28" s="11" t="inlineStr">
        <is>
          <t>Fine for around the tent, not recommended for the creek itself (use the dedicated neoprene-sock+sneaker creek setup instead)</t>
        </is>
      </c>
      <c r="I28" s="11" t="inlineStr">
        <is>
          <t>Cheap foam slides show up constantly in camp-shoe threads as the 'why spend more' option for just giving your feet a break at camp — functional but not great for wet, uneven creek terrain.</t>
        </is>
      </c>
      <c r="J28" s="11" t="inlineStr">
        <is>
          <t>Very cheap; Lets feet dry out and breathe at camp</t>
        </is>
      </c>
      <c r="K28" s="11" t="inlineStr">
        <is>
          <t>Poor traction on wet rocks/gravel; Not secure enough for creek walking</t>
        </is>
      </c>
      <c r="L28" s="35" t="inlineStr">
        <is>
          <t>Classic Clog</t>
        </is>
      </c>
      <c r="M28" s="33" t="n">
        <v>12</v>
      </c>
      <c r="N28" s="34" t="n">
        <v>49.99</v>
      </c>
      <c r="O28" s="11" t="inlineStr">
        <is>
          <t>$18-25</t>
        </is>
      </c>
      <c r="P28" s="11" t="n">
        <v>5</v>
      </c>
      <c r="Q28" s="11" t="inlineStr">
        <is>
          <t>Good for base camp and around the tent after the panning-specific footwear comes off</t>
        </is>
      </c>
      <c r="R28" s="11" t="inlineStr">
        <is>
          <t>An extremely common sight at trail camps and thru-hiker resupply stops — secure heel strap option, decent tread, and comfortable enough to wear for hours at camp; frequently the top community 'bops for the price' camp shoe pick across UL and general backpacking forums.</t>
        </is>
      </c>
      <c r="S28" s="11" t="inlineStr">
        <is>
          <t>Comfortable, breathable; Secure with the heel strap down; Iconic on-trail camp shoe</t>
        </is>
      </c>
      <c r="T28" s="11" t="inlineStr">
        <is>
          <t>Heavier/bulkier than minimalist sandals; Tread is mediocre on wet rock compared to purpose-built water sandals</t>
        </is>
      </c>
      <c r="U28" s="36" t="inlineStr">
        <is>
          <t>Z-Trail EV Sandals</t>
        </is>
      </c>
      <c r="V28" s="33" t="n">
        <v>8.800000000000001</v>
      </c>
      <c r="W28" s="34" t="n">
        <v>80</v>
      </c>
      <c r="X28" s="11" t="inlineStr">
        <is>
          <t>$35-45</t>
        </is>
      </c>
      <c r="Y28" s="11" t="n">
        <v>4</v>
      </c>
      <c r="Z28" s="11" t="inlineStr">
        <is>
          <t>Good dual-purpose option for both camp lounging and light creek wading (though the dedicated neoprene-sock setup in Kit 3 is still better for extended cold-water panning)</t>
        </is>
      </c>
      <c r="AA28" s="11" t="inlineStr">
        <is>
          <t>The minimalist-sandal pick serious UL/thru-hikers reach for over Crocs — lighter, better secured with adjustable straps, and grippier tread for wet creek rock, at the cost of less cushioning than Crocs for just lounging at camp.</t>
        </is>
      </c>
      <c r="AB28" s="11" t="inlineStr">
        <is>
          <t>Lighter than Crocs; Adjustable straps stay secure on uneven creek terrain; Better wet-rock traction</t>
        </is>
      </c>
      <c r="AC28" s="11" t="inlineStr">
        <is>
          <t>Minimal cushioning — less comfortable than Crocs for just relaxing at camp; Pricier</t>
        </is>
      </c>
    </row>
    <row r="29" ht="75" customHeight="1">
      <c r="A29" s="31" t="inlineStr">
        <is>
          <t>hiking_footwear</t>
        </is>
      </c>
      <c r="B29" s="10" t="inlineStr">
        <is>
          <t>Hiking footwear for hiking + repeated creek wading</t>
        </is>
      </c>
      <c r="C29" s="32" t="inlineStr">
        <is>
          <t>Any old/thrifted trail running shoe (mesh upper, non-waterproof)</t>
        </is>
      </c>
      <c r="D29" s="33" t="n">
        <v>24</v>
      </c>
      <c r="E29" s="34" t="n">
        <v>0</v>
      </c>
      <c r="F29" s="11" t="inlineStr">
        <is>
          <t>$0 (already owned) - $15 thrift</t>
        </is>
      </c>
      <c r="G29" s="11" t="n">
        <v>2</v>
      </c>
      <c r="H29" s="11" t="inlineStr">
        <is>
          <t>BEGINNER CAUTION: fine for warm-ish days (50s-60s) with wool socks, but repeated wading in low-30s/40s creek water in non-insulated mesh trail runners risks cold feet/mild hypothermia for someone inexperienced with cold-water wading; a beginner should plan on wading boots/neoprene socks or accept wet feet only briefly and dry out fast near a fire, not as an all-day creek-panning shoe</t>
        </is>
      </c>
      <c r="I29" s="11" t="inlineStr">
        <is>
          <t>r/Ultralight and r/WildernessBackpacking consensus is that mesh trail runners that drain and dry fast beat boots for creek work; people who wade a lot just accept wet feet and dry out on the move rather than fighting to keep boots dry.</t>
        </is>
      </c>
      <c r="J29" s="11" t="inlineStr">
        <is>
          <t>free if already owned; no weight penalty vs boots; dries faster than any boot</t>
        </is>
      </c>
      <c r="K29" s="11" t="inlineStr">
        <is>
          <t>no ankle support; tread may be worn/slick on wet rock; no guarantee of fit</t>
        </is>
      </c>
      <c r="L29" s="35" t="inlineStr">
        <is>
          <t>Moab 3</t>
        </is>
      </c>
      <c r="M29" s="33" t="n">
        <v>33</v>
      </c>
      <c r="N29" s="34" t="n">
        <v>100.93</v>
      </c>
      <c r="O29" s="11" t="inlineStr">
        <is>
          <t>$35-50 on eBay/GearTrade used</t>
        </is>
      </c>
      <c r="P29" s="11" t="n">
        <v>4</v>
      </c>
      <c r="Q29" s="11" t="inlineStr">
        <is>
          <t>Good middle ground — enough support for the 3-5 mi overnight hike, Vibram sole grips creek gravel well</t>
        </is>
      </c>
      <c r="R29" s="11" t="inlineStr">
        <is>
          <t>Moab 3 is repeatedly cited as the 'good enough at a great price' hiking shoe across r/WildernessBackpacking and r/backpacking threads — supportive, grippy on wet rock, breaks in with minimal effort, and goes on sale often ($60-85).</t>
        </is>
      </c>
      <c r="S29" s="11" t="inlineStr">
        <is>
          <t>excellent wet-rock traction; wide size range; frequently discounted</t>
        </is>
      </c>
      <c r="T29" s="11" t="inlineStr">
        <is>
          <t>takes longer to dry than a true trail runner; heavier than UL options</t>
        </is>
      </c>
      <c r="U29" s="36" t="inlineStr">
        <is>
          <t>Lone Peak 9</t>
        </is>
      </c>
      <c r="V29" s="33" t="n">
        <v>22.5</v>
      </c>
      <c r="W29" s="34" t="n">
        <v>145</v>
      </c>
      <c r="X29" s="11" t="inlineStr">
        <is>
          <t>$60-90 lightly used on GearTrade/eBay</t>
        </is>
      </c>
      <c r="Y29" s="11" t="n">
        <v>3</v>
      </c>
      <c r="Z29" s="11" t="inlineStr">
        <is>
          <t>Best all-around pick for a trip that's equal parts hiking and standing in the creek all day</t>
        </is>
      </c>
      <c r="AA29" s="11" t="inlineStr">
        <is>
          <t>Consistently the top-worn shoe in the Halfway Anywhere PCT hiker surveys and the default r/Ultralight recommendation — zero-drop wide toe box, drains and dries fast, and the mesh handles constant wet/dry cycling from creek crossings better than any boot.</t>
        </is>
      </c>
      <c r="AB29" s="11" t="inlineStr">
        <is>
          <t>fastest drying of the three tiers; wide toe box reduces blisters from wet-sock friction; very light for the support offered</t>
        </is>
      </c>
      <c r="AC29" s="11" t="inlineStr">
        <is>
          <t>zero-drop takes adjustment if unused to it; less ankle support than a boot; only ~300-500 mi lifespan</t>
        </is>
      </c>
    </row>
    <row r="30" ht="75" customHeight="1">
      <c r="A30" s="31" t="inlineStr">
        <is>
          <t>hiking_socks</t>
        </is>
      </c>
      <c r="B30" s="10" t="inlineStr">
        <is>
          <t>Daily hiking sock (non-wading)</t>
        </is>
      </c>
      <c r="C30" s="32" t="inlineStr">
        <is>
          <t>Merino Wool Lightweight Hiking Crew (3-pack budget alt)</t>
        </is>
      </c>
      <c r="D30" s="33" t="n">
        <v>2.5</v>
      </c>
      <c r="E30" s="34" t="n">
        <v>8.83</v>
      </c>
      <c r="F30" s="11" t="inlineStr">
        <is>
          <t>n/a, buy new (socks)</t>
        </is>
      </c>
      <c r="G30" s="11" t="n">
        <v>5</v>
      </c>
      <c r="H30" s="11" t="inlineStr">
        <is>
          <t>Fine for hiking days; bring 3+ pairs since wet feet from panning need frequent changes</t>
        </is>
      </c>
      <c r="I30" s="11" t="inlineStr">
        <is>
          <t>CleverHiker and GearJunkie both flag REI Co-op merino socks as the budget favorite that still delivers real merino wicking/odor control instead of a cotton-blend sock.</t>
        </is>
      </c>
      <c r="J30" s="11" t="inlineStr">
        <is>
          <t>real merino, not cotton; cheap enough to buy several pairs</t>
        </is>
      </c>
      <c r="K30" s="11" t="inlineStr">
        <is>
          <t>shorter lifespan than Darn Tough; no lifetime warranty</t>
        </is>
      </c>
      <c r="L30" s="35" t="inlineStr">
        <is>
          <t>Hiker Micro Crew Midweight with Cushion</t>
        </is>
      </c>
      <c r="M30" s="33" t="n">
        <v>2.6</v>
      </c>
      <c r="N30" s="34" t="n">
        <v>25.95</v>
      </c>
      <c r="O30" s="11" t="inlineStr">
        <is>
          <t>n/a, buy new (socks)</t>
        </is>
      </c>
      <c r="P30" s="11" t="n">
        <v>5</v>
      </c>
      <c r="Q30" s="11" t="inlineStr">
        <is>
          <t>Ideal daily hiking sock; still needs a separate wading/neoprene layer for creek time</t>
        </is>
      </c>
      <c r="R30" s="11" t="inlineStr">
        <is>
          <t>Named the most popular sock on the PCT in Halfway Anywhere's survey data and the default r/Ultralight answer to 'what socks' — the unconditional lifetime warranty means a holed sock gets replaced free, forever.</t>
        </is>
      </c>
      <c r="S30" s="11" t="inlineStr">
        <is>
          <t>lifetime no-questions warranty; durable merino/nylon blend; good cushioning for gravel-bar kneeling</t>
        </is>
      </c>
      <c r="T30" s="11" t="inlineStr">
        <is>
          <t>$26/pair adds up for multiple pairs</t>
        </is>
      </c>
      <c r="U30" s="36" t="inlineStr">
        <is>
          <t>Waterproof All Weather Mid Length Sock</t>
        </is>
      </c>
      <c r="V30" s="33" t="n">
        <v>3.2</v>
      </c>
      <c r="W30" s="34" t="n">
        <v>55</v>
      </c>
      <c r="X30" s="11" t="inlineStr">
        <is>
          <t>$25-35 used on eBay</t>
        </is>
      </c>
      <c r="Y30" s="11" t="n">
        <v>3</v>
      </c>
      <c r="Z30" s="11" t="inlineStr">
        <is>
          <t>Best used for the hike itself, not for standing in the creek panning — pair with dedicated neoprene socks for actual panning</t>
        </is>
      </c>
      <c r="AA30" s="11" t="inlineStr">
        <is>
          <t>Backpacking and fly-fishing forums recommend waterproof membrane socks as a way to cross ankle-deep water in trail runners without soaking your feet — not a panning glove-level solution but useful for the hike in/out through wet ground.</t>
        </is>
      </c>
      <c r="AB30" s="11" t="inlineStr">
        <is>
          <t>keeps feet dry through shallow splashes/dew/mud on the trail; doubles as an extra warm layer at camp</t>
        </is>
      </c>
      <c r="AC30" s="11" t="inlineStr">
        <is>
          <t>not truly submersion-proof — will wick in over the cuff; expensive per pair; less breathable, can get clammy</t>
        </is>
      </c>
    </row>
    <row r="31" ht="75" customHeight="1">
      <c r="A31" s="31" t="inlineStr">
        <is>
          <t>rain_jacket</t>
        </is>
      </c>
      <c r="B31" s="10" t="inlineStr">
        <is>
          <t>Rain shell</t>
        </is>
      </c>
      <c r="C31" s="32" t="inlineStr">
        <is>
          <t>Watertight II Rain Jacket (Men's)</t>
        </is>
      </c>
      <c r="D31" s="33" t="n">
        <v>12</v>
      </c>
      <c r="E31" s="34" t="n">
        <v>70</v>
      </c>
      <c r="F31" s="11" t="inlineStr">
        <is>
          <t>$25-35 used/thrift</t>
        </is>
      </c>
      <c r="G31" s="11" t="n">
        <v>5</v>
      </c>
      <c r="H31" s="11" t="inlineStr">
        <is>
          <t>Real rain protection for a week of mixed hiking/creek work — sturdier and more durable than a disposable-style shell for 6 first-time backpackers who may not baby their gear</t>
        </is>
      </c>
      <c r="I31" s="11" t="inlineStr">
        <is>
          <t>OutdoorGearLab's long-running budget rain jacket pick — real seam-sealed Omni-Tech waterproof/breathable fabric with a mesh liner and adjustable hood, not a disposable nonwoven shell. Verified live on Columbia.com 2026-09-23: $70 (regularly $100, some colors on sale to $50).</t>
        </is>
      </c>
      <c r="J31" s="11" t="inlineStr">
        <is>
          <t>real waterproof/breathable membrane, not disposable nonwoven; seam-sealed, adjustable hood; durable enough to actually re-wear after this trip</t>
        </is>
      </c>
      <c r="K31" s="11" t="inlineStr">
        <is>
          <t>heavier and less packable than Frogg Toggs; not as breathable as the pricier Value/Premium shells</t>
        </is>
      </c>
      <c r="L31" s="35" t="inlineStr">
        <is>
          <t>Rainier Rain Jacket</t>
        </is>
      </c>
      <c r="M31" s="33" t="n">
        <v>12.5</v>
      </c>
      <c r="N31" s="34" t="n">
        <v>99.95</v>
      </c>
      <c r="O31" s="11" t="inlineStr">
        <is>
          <t>$40-60 on REI Re/Gear</t>
        </is>
      </c>
      <c r="P31" s="11" t="n">
        <v>4</v>
      </c>
      <c r="Q31" s="11" t="inlineStr">
        <is>
          <t>Good balance of durability and price for a week of mixed hiking/creek work</t>
        </is>
      </c>
      <c r="R31" s="11" t="inlineStr">
        <is>
          <t>Reviewers and CleverHiker consistently flag REI's own-brand rain shells as the 'bops for the price' pick — real 2.5-layer waterproof fabric, pit zips, and adjustable hood for well under $150 while name-brand equivalents run $200+.</t>
        </is>
      </c>
      <c r="S31" s="11" t="inlineStr">
        <is>
          <t>real breathable waterproof membrane, not just coated nylon; pit zips for venting; REI's 1-year satisfaction guarantee</t>
        </is>
      </c>
      <c r="T31" s="11" t="inlineStr">
        <is>
          <t>heavier than true UL shells; less packable than Frogg Toggs</t>
        </is>
      </c>
      <c r="U31" s="36" t="inlineStr">
        <is>
          <t>Helium Rain Jacket</t>
        </is>
      </c>
      <c r="V31" s="33" t="n">
        <v>6.4</v>
      </c>
      <c r="W31" s="34" t="n">
        <v>199</v>
      </c>
      <c r="X31" s="11" t="inlineStr">
        <is>
          <t>$90-130 used on GearTrade</t>
        </is>
      </c>
      <c r="Y31" s="11" t="n">
        <v>3</v>
      </c>
      <c r="Z31" s="11" t="inlineStr">
        <is>
          <t>The endgame pick if this person keeps backpacking after this trip; overkill spend for a one-off week</t>
        </is>
      </c>
      <c r="AA31" s="11" t="inlineStr">
        <is>
          <t>Treeline Review's 'Best Packable Rain Jacket' winner and a fixture in r/Ultralight rain jacket threads — 2.75-layer Pertex/Dermizax fabric hits a 20,000mm waterproof rating while staying under 6.5 oz, genuinely improving on the old Helium II.</t>
        </is>
      </c>
      <c r="AB31" s="11" t="inlineStr">
        <is>
          <t>excellent waterproofing for the weight; durable enough for years of use; packs to fist size</t>
        </is>
      </c>
      <c r="AC31" s="11" t="inlineStr">
        <is>
          <t>no pit zips on some versions; $199 is real money for a rain shell</t>
        </is>
      </c>
    </row>
    <row r="32" ht="75" customHeight="1">
      <c r="A32" s="31" t="inlineStr">
        <is>
          <t>insulated_puffy_jacket</t>
        </is>
      </c>
      <c r="B32" s="10" t="inlineStr">
        <is>
          <t>Insulated jacket, camp/cold layer</t>
        </is>
      </c>
      <c r="C32" s="32" t="inlineStr">
        <is>
          <t>MT100 Hooded Down Puffer Jacket</t>
        </is>
      </c>
      <c r="D32" s="33" t="n">
        <v>10.6</v>
      </c>
      <c r="E32" s="34" t="n">
        <v>80</v>
      </c>
      <c r="F32" s="11" t="inlineStr">
        <is>
          <t>$20-30 used</t>
        </is>
      </c>
      <c r="G32" s="11" t="n">
        <v>4</v>
      </c>
      <c r="H32" s="11" t="inlineStr">
        <is>
          <t>Usable if kept bone dry in a pack liner; a synthetic option is safer given 'rain possible' in the forecast</t>
        </is>
      </c>
      <c r="I32" s="11" t="inlineStr">
        <is>
          <t>GearJunkie gave the Forclaz MT100 an award for best-for-the-price; the community consensus is it lacks the finish and pocket details of pricier jackets but the RDS-certified down genuinely keeps you warm for a fraction of the cost.</t>
        </is>
      </c>
      <c r="J32" s="11" t="inlineStr">
        <is>
          <t>real down fill, not synthetic batting; packs small; cheapest legit puffy available</t>
        </is>
      </c>
      <c r="K32" s="11" t="inlineStr">
        <is>
          <t>down loses loft when wet — risky for a rainy GA trip; fewer features (pockets, cinches) than name brands</t>
        </is>
      </c>
      <c r="L32" s="35" t="inlineStr">
        <is>
          <t>Nano Puff Jacket</t>
        </is>
      </c>
      <c r="M32" s="33" t="n">
        <v>11.6</v>
      </c>
      <c r="N32" s="34" t="n">
        <v>118.99</v>
      </c>
      <c r="O32" s="11" t="inlineStr">
        <is>
          <t>$90-140 used/Patagonia Worn Wear, often $115-145 on sale per Slickdeals</t>
        </is>
      </c>
      <c r="P32" s="11" t="n">
        <v>4</v>
      </c>
      <c r="Q32" s="11" t="inlineStr">
        <is>
          <t>Great fit for GA's humid, rain-possible October — synthetic fill is more forgiving than down near a creek</t>
        </is>
      </c>
      <c r="R32" s="11" t="inlineStr">
        <is>
          <t>Frequently on sale for well under half retail (Slickdeals threads show $115-145), and synthetic PrimaLoft insulation keeps insulating even damp — a well-liked 'wow for the price when on sale' pick among backpackers who don't want to babysit down in wet weather.</t>
        </is>
      </c>
      <c r="S32" s="11" t="inlineStr">
        <is>
          <t>synthetic fill keeps warming even if damp; tough face fabric; Patagonia repair/Worn Wear program extends life</t>
        </is>
      </c>
      <c r="T32" s="11" t="inlineStr">
        <is>
          <t>full retail ($239) is steep; heavier than down-fill options of similar warmth</t>
        </is>
      </c>
      <c r="U32" s="36" t="inlineStr">
        <is>
          <t>Torrid APEX Jacket</t>
        </is>
      </c>
      <c r="V32" s="33" t="n">
        <v>8.9</v>
      </c>
      <c r="W32" s="34" t="n">
        <v>170</v>
      </c>
      <c r="X32" s="11" t="inlineStr">
        <is>
          <t>$100-140 on r/UltralightExchange (cottage gear resells fast, prices firm)</t>
        </is>
      </c>
      <c r="Y32" s="11" t="n">
        <v>2</v>
      </c>
      <c r="Z32" s="11" t="inlineStr">
        <is>
          <t>Excellent if ordered with enough lead time; the fit/warmth genuinely suits cold creek-side mornings</t>
        </is>
      </c>
      <c r="AA32" s="11" t="inlineStr">
        <is>
          <t>Backpacking Light forum threads and Adventure Alan both call the Torrid the best warmth-to-weight synthetic puffy available, edging out even much of the down competition — a genuine cottage-industry cult favorite among thru-hikers.</t>
        </is>
      </c>
      <c r="AB32" s="11" t="inlineStr">
        <is>
          <t>best-in-class warmth per ounce; synthetic fill is damp-weather safe; cottage-made to your size/color spec</t>
        </is>
      </c>
      <c r="AC32" s="11" t="inlineStr">
        <is>
          <t>4-8 week made-to-order lead time — plan ahead or it won't arrive by Oct 15; boxy non-technical fit; no retail stores to try on</t>
        </is>
      </c>
    </row>
    <row r="33" ht="75" customHeight="1">
      <c r="A33" s="31" t="inlineStr">
        <is>
          <t>fleece_midlayer</t>
        </is>
      </c>
      <c r="B33" s="10" t="inlineStr">
        <is>
          <t>Midlayer (fleece/active insulation)</t>
        </is>
      </c>
      <c r="C33" s="32" t="inlineStr">
        <is>
          <t>MH100 Fleece</t>
        </is>
      </c>
      <c r="D33" s="33" t="n">
        <v>12</v>
      </c>
      <c r="E33" s="34" t="n">
        <v>25</v>
      </c>
      <c r="F33" s="11" t="inlineStr">
        <is>
          <t>$8-12 used/thrift</t>
        </is>
      </c>
      <c r="G33" s="11" t="n">
        <v>5</v>
      </c>
      <c r="H33" s="11" t="inlineStr">
        <is>
          <t>Perfectly adequate layered under the rain shell for low-30s/40s nights</t>
        </is>
      </c>
      <c r="I33" s="11" t="inlineStr">
        <is>
          <t>Cited across hiking-gear roundups as the best budget fleece — simple 100-weight polyester that does the job of trapping warmth for a fraction of name-brand fleece prices.</t>
        </is>
      </c>
      <c r="J33" s="11" t="inlineStr">
        <is>
          <t>cheap; warm enough for GA fall nights; widely available</t>
        </is>
      </c>
      <c r="K33" s="11" t="inlineStr">
        <is>
          <t>heavier than Alpha Direct options; bulkier to pack</t>
        </is>
      </c>
      <c r="L33" s="35" t="inlineStr">
        <is>
          <t>Alpha 90 Half-Zip Hoodie</t>
        </is>
      </c>
      <c r="M33" s="33" t="n">
        <v>4.8</v>
      </c>
      <c r="N33" s="34" t="n">
        <v>115</v>
      </c>
      <c r="O33" s="11" t="inlineStr">
        <is>
          <t>$60-80 on r/UltralightExchange</t>
        </is>
      </c>
      <c r="P33" s="11" t="n">
        <v>3</v>
      </c>
      <c r="Q33" s="11" t="inlineStr">
        <is>
          <t>Great active midlayer for cold creek mornings that warm into 50s-60s afternoons</t>
        </is>
      </c>
      <c r="R33" s="11" t="inlineStr">
        <is>
          <t>Described as 'the standard uniform of thru-hikers across the country' — Alpha Direct fabric gives huge warmth for the weight while staying breathable enough to hike in without overheating, a genuine cult favorite in r/Ultralight midlayer threads.</t>
        </is>
      </c>
      <c r="S33" s="11" t="inlineStr">
        <is>
          <t>exceptional warmth-to-weight; breathable enough to wear hiking, not just at camp; very packable</t>
        </is>
      </c>
      <c r="T33" s="11" t="inlineStr">
        <is>
          <t>cottage brand — batch drops mean it may be out of stock; snags easily on brush, less durable face fabric</t>
        </is>
      </c>
      <c r="U33" s="36" t="inlineStr">
        <is>
          <t>R1 Air Hoody</t>
        </is>
      </c>
      <c r="V33" s="33" t="n">
        <v>10.5</v>
      </c>
      <c r="W33" s="34" t="n">
        <v>179</v>
      </c>
      <c r="X33" s="11" t="inlineStr">
        <is>
          <t>$70-110 used on Patagonia Worn Wear/eBay</t>
        </is>
      </c>
      <c r="Y33" s="11" t="n">
        <v>3</v>
      </c>
      <c r="Z33" s="11" t="inlineStr">
        <is>
          <t>Well suited to a week of repeated wet/dry cycling and general durability needs</t>
        </is>
      </c>
      <c r="AA33" s="11" t="inlineStr">
        <is>
          <t>A long-running favorite among backcountry workers and serious hikers for its grid fleece that manages moisture and temperature swings well — widely recommended as the durable, technical step up from cottage Alpha Direct pieces for people who are hard on gear.</t>
        </is>
      </c>
      <c r="AB33" s="11" t="inlineStr">
        <is>
          <t>excellent moisture management for sweaty creek-side work; more durable face fabric than cottage Alpha pieces; proven design, widely available</t>
        </is>
      </c>
      <c r="AC33" s="11" t="inlineStr">
        <is>
          <t>heavier than the Senchi/Alpha Direct value pick; premium price for a fleece</t>
        </is>
      </c>
    </row>
    <row r="34" ht="75" customHeight="1">
      <c r="A34" s="31" t="inlineStr">
        <is>
          <t>base_layer</t>
        </is>
      </c>
      <c r="B34" s="10" t="inlineStr">
        <is>
          <t>Base layer top + bottom, doubles as sleep layer</t>
        </is>
      </c>
      <c r="C34" s="32" t="inlineStr">
        <is>
          <t>Men's/Women's Long Sleeve Base Layer Set</t>
        </is>
      </c>
      <c r="D34" s="33" t="n">
        <v>8</v>
      </c>
      <c r="E34" s="34" t="n">
        <v>100</v>
      </c>
      <c r="F34" s="11" t="inlineStr">
        <is>
          <t>$25-35 used</t>
        </is>
      </c>
      <c r="G34" s="11" t="n">
        <v>5</v>
      </c>
      <c r="H34" s="11" t="inlineStr">
        <is>
          <t>Solid sleep-layer choice for low-30s nights, worn only in the sleeping bag, never worn wet</t>
        </is>
      </c>
      <c r="I34" s="11" t="inlineStr">
        <is>
          <t>Reviewers call Merino.tech a good compromise for budget shoppers — genuine 100% merino at roughly half the price of Icebreaker/Smartwool, though the knit is less refined.</t>
        </is>
      </c>
      <c r="J34" s="11" t="inlineStr">
        <is>
          <t>real merino, not synthetic-only; odor resistant for a multi-day trip with no laundry; doubles as sleep layer, saving pack weight</t>
        </is>
      </c>
      <c r="K34" s="11" t="inlineStr">
        <is>
          <t>less durable stitching than premium brands; limited size range</t>
        </is>
      </c>
      <c r="L34" s="35" t="inlineStr">
        <is>
          <t>Classic Thermal Merino Base Layer (top + bottom)</t>
        </is>
      </c>
      <c r="M34" s="33" t="n">
        <v>10</v>
      </c>
      <c r="N34" s="34" t="n">
        <v>125</v>
      </c>
      <c r="O34" s="11" t="inlineStr">
        <is>
          <t>$40-60 used on Smartwool/eBay</t>
        </is>
      </c>
      <c r="P34" s="11" t="n">
        <v>5</v>
      </c>
      <c r="Q34" s="11" t="inlineStr">
        <is>
          <t>A comfortable, well-tested choice for the low-30s overnight</t>
        </is>
      </c>
      <c r="R34" s="11" t="inlineStr">
        <is>
          <t>Called out repeatedly as the budget-conscious merino pick that still performs — breathable, odor-resistant across multiple wear days, and widely stocked so sizing is easy to get right before the trip.</t>
        </is>
      </c>
      <c r="S34" s="11" t="inlineStr">
        <is>
          <t>reliable fit/sizing since widely sold in stores; good warmth-to-weight for the price; doubles as sleep layer</t>
        </is>
      </c>
      <c r="T34" s="11" t="inlineStr">
        <is>
          <t>not the lightest option; $95 for a set is a real expense</t>
        </is>
      </c>
      <c r="U34" s="36" t="inlineStr">
        <is>
          <t>200 Oasis (top + bottom)</t>
        </is>
      </c>
      <c r="V34" s="33" t="n">
        <v>11</v>
      </c>
      <c r="W34" s="34" t="n">
        <v>235</v>
      </c>
      <c r="X34" s="11" t="inlineStr">
        <is>
          <t>$80-120 used</t>
        </is>
      </c>
      <c r="Y34" s="11" t="n">
        <v>3</v>
      </c>
      <c r="Z34" s="11" t="inlineStr">
        <is>
          <t>Comfortable overkill; nice if already own it, hard to justify buying new for one trip</t>
        </is>
      </c>
      <c r="AA34" s="11" t="inlineStr">
        <is>
          <t>Reviewers describe the 200 Oasis as sitting in the sweet spot between too-thin-to-be-warm and too-heavy-to-layer, with 18.9-micron merino that's noticeably softer than budget options straight out of the bag — a favorite dedicated hiking-and-sleeping base layer.</t>
        </is>
      </c>
      <c r="AB34" s="11" t="inlineStr">
        <is>
          <t>softest merino of the three tiers; excellent odor resistance over a no-laundry week; versatile enough to double as a light hiking layer on cold mornings</t>
        </is>
      </c>
      <c r="AC34" s="11" t="inlineStr">
        <is>
          <t>expensive for what is essentially sleepwear; overkill for a single week-long trip</t>
        </is>
      </c>
    </row>
    <row r="35" ht="75" customHeight="1">
      <c r="A35" s="31" t="inlineStr">
        <is>
          <t>hiking_pants</t>
        </is>
      </c>
      <c r="B35" s="10" t="inlineStr">
        <is>
          <t>Hiking pants (worn, quick-dry, no cotton)</t>
        </is>
      </c>
      <c r="C35" s="32" t="inlineStr">
        <is>
          <t>Trailmade Pants</t>
        </is>
      </c>
      <c r="D35" s="33" t="n">
        <v>11</v>
      </c>
      <c r="E35" s="34" t="n">
        <v>80</v>
      </c>
      <c r="F35" s="11" t="inlineStr">
        <is>
          <t>$25-35 on REI Re/Gear</t>
        </is>
      </c>
      <c r="G35" s="11" t="n">
        <v>5</v>
      </c>
      <c r="H35" s="11" t="inlineStr">
        <is>
          <t>Fine for daily creek kneeling and the overnight hike; dries overnight by the fire</t>
        </is>
      </c>
      <c r="I35" s="11" t="inlineStr">
        <is>
          <t>Named a best budget option by REI's own staff picks and repeated in gear roundups — nylon/spandex blend dries fast and holds up to brush and gravel-bar kneeling without the $90+ price of the Ferrosi.</t>
        </is>
      </c>
      <c r="J35" s="11" t="inlineStr">
        <is>
          <t>quick-dry nylon, not cotton; good price for real hiking-pant fabric; available in many sizes/inseams at REI</t>
        </is>
      </c>
      <c r="K35" s="11" t="inlineStr">
        <is>
          <t>less stretch than the Ferrosi; fewer pockets</t>
        </is>
      </c>
      <c r="L35" s="35" t="inlineStr">
        <is>
          <t>Ferrosi Pants</t>
        </is>
      </c>
      <c r="M35" s="33" t="n">
        <v>11.4</v>
      </c>
      <c r="N35" s="34" t="n">
        <v>110</v>
      </c>
      <c r="O35" s="11" t="inlineStr">
        <is>
          <t>$40-55 used on GearTrade</t>
        </is>
      </c>
      <c r="P35" s="11" t="n">
        <v>4</v>
      </c>
      <c r="Q35" s="11" t="inlineStr">
        <is>
          <t>Great fit for a trip mixing hiking, creek kneeling, and gravel-bar scrambling</t>
        </is>
      </c>
      <c r="R35" s="11" t="inlineStr">
        <is>
          <t>Named the best overall men's/women's hiking pant across OutdoorGearLab and Wildland Trekking guides — stretchy woven nylon that moves well for scrambling creek banks and dries quickly after a splash.</t>
        </is>
      </c>
      <c r="S35" s="11" t="inlineStr">
        <is>
          <t>best-in-class stretch and mobility for kneeling/scrambling; durable ripstop fabric; dries fast</t>
        </is>
      </c>
      <c r="T35" s="11" t="inlineStr">
        <is>
          <t>pricier than the Trailmade; not insulated for cold mornings alone</t>
        </is>
      </c>
      <c r="U35" s="36" t="inlineStr">
        <is>
          <t>Stretch Zion Straight Pants (cargo version discontinued, replaced by current lineup)</t>
        </is>
      </c>
      <c r="V35" s="33" t="n">
        <v>14</v>
      </c>
      <c r="W35" s="34" t="n">
        <v>98</v>
      </c>
      <c r="X35" s="11" t="inlineStr">
        <is>
          <t>$50-70 used on Poshmark/eBay</t>
        </is>
      </c>
      <c r="Y35" s="11" t="n">
        <v>4</v>
      </c>
      <c r="Z35" s="11" t="inlineStr">
        <is>
          <t>Excellent for repeated kneeling on gravel bars over multiple days</t>
        </is>
      </c>
      <c r="AA35" s="11" t="inlineStr">
        <is>
          <t>A long-time community favorite for durability and comfort, especially among climbers and prospectors who need a pant that survives constant kneeling on gravel — the DWR-treated recycled nylon fabric wicks and dries quickly while shrugging off abrasion.</t>
        </is>
      </c>
      <c r="AB35" s="11" t="inlineStr">
        <is>
          <t>most durable/abrasion-resistant of the three tiers; cargo pockets useful for vials/tools in the field; DWR finish sheds light rain and splashes</t>
        </is>
      </c>
      <c r="AC35" s="11" t="inlineStr">
        <is>
          <t>heaviest of the three options; premium price for pants</t>
        </is>
      </c>
    </row>
    <row r="36" ht="75" customHeight="1">
      <c r="A36" s="31" t="inlineStr">
        <is>
          <t>sun_warm_hat_beanie</t>
        </is>
      </c>
      <c r="B36" s="10" t="inlineStr">
        <is>
          <t>Warm hat / beanie (layered under blaze orange as needed)</t>
        </is>
      </c>
      <c r="C36" s="32" t="inlineStr">
        <is>
          <t>Fleece-lined knit beanie</t>
        </is>
      </c>
      <c r="D36" s="33" t="n">
        <v>2</v>
      </c>
      <c r="E36" s="34" t="n">
        <v>14.99</v>
      </c>
      <c r="F36" s="11" t="inlineStr">
        <is>
          <t>$2-5 thrift</t>
        </is>
      </c>
      <c r="G36" s="11" t="n">
        <v>5</v>
      </c>
      <c r="H36" s="11" t="inlineStr">
        <is>
          <t>Good camp/sleep hat; wear the blaze-orange hat (separate category) while actively moving in the woods during hunting season</t>
        </is>
      </c>
      <c r="I36" s="11" t="inlineStr">
        <is>
          <t>A basic fleece-lined beanie covers cold-morning warmth needs for the price of a coffee; no community debate here — it's a solved, cheap problem.</t>
        </is>
      </c>
      <c r="J36" s="11" t="inlineStr">
        <is>
          <t>cheap; warm enough for low-30s nights under a hood</t>
        </is>
      </c>
      <c r="K36" s="11" t="inlineStr">
        <is>
          <t>bulkier/heavier than technical fleece options; not blaze orange — pair with the separate hunting-orange hat during daylight hours in the field</t>
        </is>
      </c>
      <c r="L36" s="35" t="inlineStr">
        <is>
          <t>Alpha Drifter Beanie</t>
        </is>
      </c>
      <c r="M36" s="33" t="n">
        <v>0.7</v>
      </c>
      <c r="N36" s="34" t="n">
        <v>38</v>
      </c>
      <c r="O36" s="11" t="inlineStr">
        <is>
          <t>$15-20 used on r/UltralightExchange</t>
        </is>
      </c>
      <c r="P36" s="11" t="n">
        <v>4</v>
      </c>
      <c r="Q36" s="11" t="inlineStr">
        <is>
          <t>Great choice for layering under a jacket hood on cold mornings at the creek</t>
        </is>
      </c>
      <c r="R36" s="11" t="inlineStr">
        <is>
          <t>Repeatedly named the top ultralight warm-hat pick in r/Ultralight gear threads — Alpha Direct has the best warmth-to-weight and dries almost instantly if it gets damp from sweat or rain.</t>
        </is>
      </c>
      <c r="S36" s="11" t="inlineStr">
        <is>
          <t>remarkably warm for well under an ounce; dries almost instantly; packs to nothing</t>
        </is>
      </c>
      <c r="T36" s="11" t="inlineStr">
        <is>
          <t>cottage brand, limited stock; not windproof on its own</t>
        </is>
      </c>
      <c r="U36" s="36" t="inlineStr">
        <is>
          <t>Merino 250 Reversible Cuffed Beanie</t>
        </is>
      </c>
      <c r="V36" s="33" t="n">
        <v>2.1</v>
      </c>
      <c r="W36" s="34" t="n">
        <v>35</v>
      </c>
      <c r="X36" s="11" t="inlineStr">
        <is>
          <t>$15-20 used</t>
        </is>
      </c>
      <c r="Y36" s="11" t="n">
        <v>5</v>
      </c>
      <c r="Z36" s="11" t="inlineStr">
        <is>
          <t>Solid, no-fuss choice; the value tier is the better weight-to-warmth buy for this trip</t>
        </is>
      </c>
      <c r="AA36" s="11" t="inlineStr">
        <is>
          <t>A widely-stocked, well-reviewed merino beanie option that combines warmth, odor resistance over a no-laundry week, and durability that outlasts synthetic budget hats.</t>
        </is>
      </c>
      <c r="AB36" s="11" t="inlineStr">
        <is>
          <t>merino resists odor over a week without washing; durable, widely available for easy pre-trip sizing</t>
        </is>
      </c>
      <c r="AC36" s="11" t="inlineStr">
        <is>
          <t>heavier and pricier than the Alpha Direct value pick, without a large warmth advantage</t>
        </is>
      </c>
    </row>
    <row r="37" ht="75" customHeight="1">
      <c r="A37" s="31" t="inlineStr">
        <is>
          <t>light_gloves</t>
        </is>
      </c>
      <c r="B37" s="10" t="inlineStr">
        <is>
          <t>Light liner gloves for cold mornings/hiking (not panning gloves)</t>
        </is>
      </c>
      <c r="C37" s="32" t="inlineStr">
        <is>
          <t>Wool Fleece-Liner Knit Gloves (3-pack)</t>
        </is>
      </c>
      <c r="D37" s="33" t="n">
        <v>2</v>
      </c>
      <c r="E37" s="34" t="n">
        <v>12.99</v>
      </c>
      <c r="F37" s="11" t="inlineStr">
        <is>
          <t>$2-4 thrift</t>
        </is>
      </c>
      <c r="G37" s="11" t="n">
        <v>5</v>
      </c>
      <c r="H37" s="11" t="inlineStr">
        <is>
          <t>Good for the hike and camp chores; switch to the dedicated waterproof panning gloves for creek work</t>
        </is>
      </c>
      <c r="I37" s="11" t="inlineStr">
        <is>
          <t>A basic knit or fleece glove is the standard 'good enough' answer in hiking gear guides for cold-morning hand warmth away from the water.</t>
        </is>
      </c>
      <c r="J37" s="11" t="inlineStr">
        <is>
          <t>cheap; fine for camp/hiking warmth</t>
        </is>
      </c>
      <c r="K37" s="11" t="inlineStr">
        <is>
          <t>not touchscreen compatible; soak through if it rains</t>
        </is>
      </c>
      <c r="L37" s="35" t="inlineStr">
        <is>
          <t>PL 400 Gloves</t>
        </is>
      </c>
      <c r="M37" s="33" t="n">
        <v>2.3</v>
      </c>
      <c r="N37" s="34" t="n">
        <v>35</v>
      </c>
      <c r="O37" s="11" t="inlineStr">
        <is>
          <t>$12-18 used</t>
        </is>
      </c>
      <c r="P37" s="11" t="n">
        <v>4</v>
      </c>
      <c r="Q37" s="11" t="inlineStr">
        <is>
          <t>Good camp/hiking glove for cold mornings; not for hands-in-water panning</t>
        </is>
      </c>
      <c r="R37" s="11" t="inlineStr">
        <is>
          <t>A commonly recommended cold-weather liner glove in backpacking gear guides — warmer and more wind-resistant than basic knit gloves while staying light and packable.</t>
        </is>
      </c>
      <c r="S37" s="11" t="inlineStr">
        <is>
          <t>good warmth-to-weight; wind-resistant fleece face</t>
        </is>
      </c>
      <c r="T37" s="11" t="inlineStr">
        <is>
          <t>not waterproof — still soaks through in rain</t>
        </is>
      </c>
      <c r="U37" s="36" t="inlineStr">
        <is>
          <t>Merino/Possum Blend Gloves (touchscreen)</t>
        </is>
      </c>
      <c r="V37" s="33" t="n">
        <v>1.5</v>
      </c>
      <c r="W37" s="34" t="n">
        <v>40</v>
      </c>
      <c r="X37" s="11" t="inlineStr">
        <is>
          <t>$20-25 used</t>
        </is>
      </c>
      <c r="Y37" s="11" t="n">
        <v>3</v>
      </c>
      <c r="Z37" s="11" t="inlineStr">
        <is>
          <t>Nice-to-have upgrade, not necessary for this trip — the value tier does the job</t>
        </is>
      </c>
      <c r="AA37" s="11" t="inlineStr">
        <is>
          <t>Cited in hiking-gear roundups as a premium warmth-to-weight option using New Zealand possum fur/merino blends, with touchscreen-compatible fingertips as a nice bonus for map apps.</t>
        </is>
      </c>
      <c r="AB37" s="11" t="inlineStr">
        <is>
          <t>exceptional warmth for the weight; touchscreen fingertips</t>
        </is>
      </c>
      <c r="AC37" s="11" t="inlineStr">
        <is>
          <t>hard to find/import in the US; expensive for a liner glove; still not waterproof</t>
        </is>
      </c>
    </row>
    <row r="38" ht="75" customHeight="1">
      <c r="A38" s="31" t="inlineStr">
        <is>
          <t>blaze_orange_hat_vest</t>
        </is>
      </c>
      <c r="B38" s="10" t="inlineStr">
        <is>
          <t>Required hunter-visibility gear (deer season)</t>
        </is>
      </c>
      <c r="C38" s="32" t="inlineStr">
        <is>
          <t>Mesh Safety Vest + Blaze Orange Insulated Beanie</t>
        </is>
      </c>
      <c r="D38" s="33" t="n">
        <v>6</v>
      </c>
      <c r="E38" s="34" t="n">
        <v>16.96</v>
      </c>
      <c r="F38" s="11" t="inlineStr">
        <is>
          <t>n/a, cheap enough to buy new</t>
        </is>
      </c>
      <c r="G38" s="11" t="n">
        <v>5</v>
      </c>
      <c r="H38" s="11" t="inlineStr">
        <is>
          <t>Fully adequate — visibility is the only requirement, not warmth or durability</t>
        </is>
      </c>
      <c r="I38" s="11" t="inlineStr">
        <is>
          <t>This exact combo (mesh vest $11.99 + insulated beanie $4.97) is the standard cheap solution hunters and hikers alike use to meet blaze-orange visibility requirements without real cost.</t>
        </is>
      </c>
      <c r="J38" s="11" t="inlineStr">
        <is>
          <t>meets GA hunter-orange requirement cheaply; beanie doubles as warm hat</t>
        </is>
      </c>
      <c r="K38" s="11" t="inlineStr">
        <is>
          <t>mesh vest is thin, minimal wind protection; basic construction</t>
        </is>
      </c>
      <c r="L38" s="35" t="inlineStr">
        <is>
          <t>Blaze Orange Safety Vest</t>
        </is>
      </c>
      <c r="M38" s="33" t="n">
        <v>5</v>
      </c>
      <c r="N38" s="34" t="n">
        <v>13.51</v>
      </c>
      <c r="O38" s="11" t="inlineStr">
        <is>
          <t>n/a, cheap enough to buy new</t>
        </is>
      </c>
      <c r="P38" s="11" t="n">
        <v>5</v>
      </c>
      <c r="Q38" s="11" t="inlineStr">
        <is>
          <t>Good, simple compliance solution</t>
        </is>
      </c>
      <c r="R38" s="11" t="inlineStr">
        <is>
          <t>A step up in build quality from the cheapest mesh vest for barely more money — already the pick in the project's existing base gear list, and a common budget-hunter recommendation for adequate coverage.</t>
        </is>
      </c>
      <c r="S38" s="11" t="inlineStr">
        <is>
          <t>sturdier than the bare mesh vest; cheap</t>
        </is>
      </c>
      <c r="T38" s="11" t="inlineStr">
        <is>
          <t>still basic, no pockets/features</t>
        </is>
      </c>
      <c r="U38" s="36" t="inlineStr">
        <is>
          <t>Blaze Orange Hunting Vest &amp; Hat Combo</t>
        </is>
      </c>
      <c r="V38" s="33" t="n">
        <v>10</v>
      </c>
      <c r="W38" s="34" t="n">
        <v>45</v>
      </c>
      <c r="X38" s="11" t="inlineStr">
        <is>
          <t>$20-25 used</t>
        </is>
      </c>
      <c r="Y38" s="11" t="n">
        <v>4</v>
      </c>
      <c r="Z38" s="11" t="inlineStr">
        <is>
          <t>Nice if it'll get reused for actual hunting later; overkill just for hiking visibility</t>
        </is>
      </c>
      <c r="AA38" s="11" t="inlineStr">
        <is>
          <t>A well-reviewed combo that pairs a structured vest with a matching hat and is designed to meet most states' hunter-orange coverage requirements in one purchase, with more pockets and better fabric than the budget mesh option.</t>
        </is>
      </c>
      <c r="AB38" s="11" t="inlineStr">
        <is>
          <t>more durable fabric and pockets than budget options; matched hat+vest set simplifies compliance</t>
        </is>
      </c>
      <c r="AC38" s="11" t="inlineStr">
        <is>
          <t>unnecessary spend for a single week's use</t>
        </is>
      </c>
    </row>
    <row r="39" ht="75" customHeight="1">
      <c r="A39" s="31" t="inlineStr">
        <is>
          <t>camp_shoes</t>
        </is>
      </c>
      <c r="B39" s="10" t="inlineStr">
        <is>
          <t>Camp shoes (post-panning, around camp)</t>
        </is>
      </c>
      <c r="C39" s="32" t="inlineStr">
        <is>
          <t>Old sneakers or flip-flops already owned</t>
        </is>
      </c>
      <c r="D39" s="33" t="n">
        <v>10</v>
      </c>
      <c r="E39" s="34" t="n">
        <v>0</v>
      </c>
      <c r="F39" s="11" t="inlineStr">
        <is>
          <t>$0 (already owned)</t>
        </is>
      </c>
      <c r="G39" s="11" t="n">
        <v>5</v>
      </c>
      <c r="H39" s="11" t="inlineStr">
        <is>
          <t>Fine for base camp evenings around the fire once panning is done for the day</t>
        </is>
      </c>
      <c r="I39" s="11" t="inlineStr">
        <is>
          <t>Ultralight backpackers most often skip a dedicated camp shoe entirely and reuse something already owned — a second pair of shoes rarely 'makes the cut' for weight-conscious hikers, per Bikepacking.com's ultralight camp shoe roundup.</t>
        </is>
      </c>
      <c r="J39" s="11" t="inlineStr">
        <is>
          <t>free; zero extra pack weight if skipped or repurposed</t>
        </is>
      </c>
      <c r="K39" s="11" t="inlineStr">
        <is>
          <t>no dedicated traction/support for wet rocks; won't dry as fast as purpose-built options</t>
        </is>
      </c>
      <c r="L39" s="35" t="inlineStr">
        <is>
          <t>Classic Clog</t>
        </is>
      </c>
      <c r="M39" s="33" t="n">
        <v>14</v>
      </c>
      <c r="N39" s="34" t="n">
        <v>50</v>
      </c>
      <c r="O39" s="11" t="inlineStr">
        <is>
          <t>$15-25 used/thrift</t>
        </is>
      </c>
      <c r="P39" s="11" t="n">
        <v>5</v>
      </c>
      <c r="Q39" s="11" t="inlineStr">
        <is>
          <t>Good for letting panning feet dry out and breathe at camp each evening</t>
        </is>
      </c>
      <c r="R39" s="11" t="inlineStr">
        <is>
          <t>A long-running backpacker favorite for camp/stream crossings — reviewers who initially mocked them 'found themselves reaching for them again and again' for toe protection and quick on/off at camp.</t>
        </is>
      </c>
      <c r="S39" s="11" t="inlineStr">
        <is>
          <t>toe and heel protection unlike sandals; easy on/off at the tent; can be worn wet without damage</t>
        </is>
      </c>
      <c r="T39" s="11" t="inlineStr">
        <is>
          <t>14 oz is heavy by UL camp-shoe standards; bulky in a pack</t>
        </is>
      </c>
      <c r="U39" s="36" t="inlineStr">
        <is>
          <t>Cairn Evo Adventure Sandals (current lineup; original Cairn Adventure Sandal discontinued)</t>
        </is>
      </c>
      <c r="V39" s="33" t="n">
        <v>11</v>
      </c>
      <c r="W39" s="34" t="n">
        <v>115</v>
      </c>
      <c r="X39" s="11" t="inlineStr">
        <is>
          <t>$50-70 used on GearTrade</t>
        </is>
      </c>
      <c r="Y39" s="11" t="n">
        <v>3</v>
      </c>
      <c r="Z39" s="11" t="inlineStr">
        <is>
          <t>Excellent if this person will keep doing water-heavy trips; not essential just for this one</t>
        </is>
      </c>
      <c r="AA39" s="11" t="inlineStr">
        <is>
          <t>Adventure Alan and other UL sandal guides call sport sandals like the Cairn a favorite for water-heavy trips since they drain instantly, unlike Crocs, and have a real adjustable strap system for security on uneven creek gravel.</t>
        </is>
      </c>
      <c r="AB39" s="11" t="inlineStr">
        <is>
          <t>drains instantly, no water pooling like Crocs; secure strap system for uneven terrain; doubles as an emergency creek shoe if the primary pair fails</t>
        </is>
      </c>
      <c r="AC39" s="11" t="inlineStr">
        <is>
          <t>no toe protection like Crocs; pricier than needed for a one-week trip</t>
        </is>
      </c>
    </row>
    <row r="40" ht="75" customHeight="1">
      <c r="A40" s="31" t="inlineStr">
        <is>
          <t>insulated_waterproof_gloves</t>
        </is>
      </c>
      <c r="B40" s="10" t="inlineStr">
        <is>
          <t>Insulated waterproof gloves for hands-in-50F-water panning</t>
        </is>
      </c>
      <c r="C40" s="32" t="inlineStr">
        <is>
          <t>Kenai Original</t>
        </is>
      </c>
      <c r="D40" s="33" t="n">
        <v>4</v>
      </c>
      <c r="E40" s="34" t="n">
        <v>24.99</v>
      </c>
      <c r="F40" s="11" t="inlineStr">
        <is>
          <t>n/a, cheap enough to buy new</t>
        </is>
      </c>
      <c r="G40" s="11" t="n">
        <v>5</v>
      </c>
      <c r="H40" s="11" t="inlineStr">
        <is>
          <t>Good for 50°F creek water if you avoid submerging past the cuff — bring a dry backup pair per person</t>
        </is>
      </c>
      <c r="I40" s="11" t="inlineStr">
        <is>
          <t>Jordan's pick 2026-09-23: 35-year standard for cold fly-fishing, 2mm fleece-lined neoprene with a sharkskin palm -- chose dexterity (feel the pan, pick gravel) over staying bone-dry.</t>
        </is>
      </c>
      <c r="J40" s="11" t="inlineStr">
        <is>
          <t>genuinely warm — designed for commercial cold-water fish work; cheap; widely available</t>
        </is>
      </c>
      <c r="K40" s="11" t="inlineStr">
        <is>
          <t>12" gauntlet only, water can pour in over the top if you reach deep; less dexterity than a dedicated panning glove</t>
        </is>
      </c>
      <c r="L40" s="35" t="inlineStr">
        <is>
          <t>Kenai Original</t>
        </is>
      </c>
      <c r="M40" s="33" t="n">
        <v>4</v>
      </c>
      <c r="N40" s="34" t="n">
        <v>24.99</v>
      </c>
      <c r="O40" s="11" t="inlineStr">
        <is>
          <t>n/a, cheap enough to buy new</t>
        </is>
      </c>
      <c r="P40" s="11" t="n">
        <v>5</v>
      </c>
      <c r="Q40" s="11" t="inlineStr">
        <is>
          <t>A solid dedicated panning glove for daily creek sessions over the whole trip</t>
        </is>
      </c>
      <c r="R40" s="11" t="inlineStr">
        <is>
          <t>Jordan's pick 2026-09-23: 35-year standard for cold fly-fishing, 2mm fleece-lined neoprene with a sharkskin palm -- chose dexterity (feel the pan, pick gravel) over staying bone-dry.</t>
        </is>
      </c>
      <c r="S40" s="11" t="inlineStr">
        <is>
          <t>longer gauntlet than the Atlas 620 reduces water intrusion when reaching deep; roomy enough to layer a liner glove underneath for extra warmth; marketed and reviewed specifically for gold panning</t>
        </is>
      </c>
      <c r="T40" s="11" t="inlineStr">
        <is>
          <t>still not insulated on its own — needs a liner glove in genuinely cold water; textured grip wears down over a season</t>
        </is>
      </c>
      <c r="U40" s="36" t="inlineStr">
        <is>
          <t>Arctic Gauntlet Gloves for Cold Water Wading</t>
        </is>
      </c>
      <c r="V40" s="33" t="n">
        <v>9</v>
      </c>
      <c r="W40" s="34" t="n">
        <v>50</v>
      </c>
      <c r="X40" s="11" t="inlineStr">
        <is>
          <t>$25-35 used</t>
        </is>
      </c>
      <c r="Y40" s="11" t="n">
        <v>4</v>
      </c>
      <c r="Z40" s="11" t="inlineStr">
        <is>
          <t>The most dedicated option for daily hours-long panning sessions in 50°F water; arguably more glove than this trip strictly needs</t>
        </is>
      </c>
      <c r="AA40" s="11" t="inlineStr">
        <is>
          <t>A dedicated cold-water prospecting product built specifically for winter/cold creek work, arm-length and lined with extra interior room for warm knit or felt gloves underneath — the purpose-built 'endgame' choice serious cold-water prospectors turn to rather than repurposed work gloves.</t>
        </is>
      </c>
      <c r="AB40" s="11" t="inlineStr">
        <is>
          <t>purpose-built for cold-water prospecting specifically, not repurposed work gear; arm-length gauntlet handles deeper reaches without flooding; roomy fit for liner gloves in genuinely cold conditions</t>
        </is>
      </c>
      <c r="AC40" s="11" t="inlineStr">
        <is>
          <t>priciest of the three tiers; bulkier, less dexterity for fine cleanup work</t>
        </is>
      </c>
    </row>
    <row r="41" ht="75" customHeight="1">
      <c r="A41" s="31" t="inlineStr">
        <is>
          <t>neoprene_socks_wading</t>
        </is>
      </c>
      <c r="B41" s="10" t="inlineStr">
        <is>
          <t>Neoprene socks for feet in 50F creek water</t>
        </is>
      </c>
      <c r="C41" s="32" t="inlineStr">
        <is>
          <t>3mm Knee-High Neoprene Sock</t>
        </is>
      </c>
      <c r="D41" s="33" t="n">
        <v>6</v>
      </c>
      <c r="E41" s="34" t="n">
        <v>41.59</v>
      </c>
      <c r="F41" s="11" t="inlineStr">
        <is>
          <t>n/a, cheap enough to buy new</t>
        </is>
      </c>
      <c r="G41" s="11" t="n">
        <v>5</v>
      </c>
      <c r="H41" s="11" t="inlineStr">
        <is>
          <t>Works for daily panning if paired with warm-up breaks; wear inside old sneakers/water shoes, not boots</t>
        </is>
      </c>
      <c r="I41" s="11" t="inlineStr">
        <is>
          <t>Standard budget 3mm neoprene sock used by anglers and prospectors alike for cold-water wading — already the pick in the project's existing gear.md and a common recommendation on wading/fishing forums as 'good enough' for shoulder-season water temps.</t>
        </is>
      </c>
      <c r="J41" s="11" t="inlineStr">
        <is>
          <t>cheap; adequate warmth for ~50°F water in short-to-medium sessions</t>
        </is>
      </c>
      <c r="K41" s="11" t="inlineStr">
        <is>
          <t>3mm is thinner than dedicated cold-water fishing socks; seams can chafe over a full week of daily use</t>
        </is>
      </c>
      <c r="L41" s="35" t="inlineStr">
        <is>
          <t>3mm Neoprene Wading/Water Socks</t>
        </is>
      </c>
      <c r="M41" s="33" t="n">
        <v>6.5</v>
      </c>
      <c r="N41" s="34" t="n">
        <v>30.19</v>
      </c>
      <c r="O41" s="11" t="inlineStr">
        <is>
          <t>$12-18 used</t>
        </is>
      </c>
      <c r="P41" s="11" t="n">
        <v>5</v>
      </c>
      <c r="Q41" s="11" t="inlineStr">
        <is>
          <t>A comfortable everyday choice for repeated creek sessions across the whole week</t>
        </is>
      </c>
      <c r="R41" s="11" t="inlineStr">
        <is>
          <t>A step up in stitching and fit quality from generic neoprene socks at a similar price point, commonly recommended in wading/diving gear guides as the sweet spot between cost and comfort for repeated cold-water use.</t>
        </is>
      </c>
      <c r="S41" s="11" t="inlineStr">
        <is>
          <t>better seam construction reduces chafing over multiple days; glued-and-blind-stitched seams keep more water out than basic models</t>
        </is>
      </c>
      <c r="T41" s="11" t="inlineStr">
        <is>
          <t>still 3mm — not as warm as thicker premium options</t>
        </is>
      </c>
      <c r="U41" s="36" t="inlineStr">
        <is>
          <t>I-Drain Neoprene Guard Socks, 3.5mm</t>
        </is>
      </c>
      <c r="V41" s="33" t="n">
        <v>7</v>
      </c>
      <c r="W41" s="34" t="n">
        <v>44.99</v>
      </c>
      <c r="X41" s="11" t="inlineStr">
        <is>
          <t>$20-28 used</t>
        </is>
      </c>
      <c r="Y41" s="11" t="n">
        <v>4</v>
      </c>
      <c r="Z41" s="11" t="inlineStr">
        <is>
          <t>The warmest, most durable option for hours of daily hands-and-feet-in-water panning</t>
        </is>
      </c>
      <c r="AA41" s="11" t="inlineStr">
        <is>
          <t>A fly-fishing-industry standard sock built for exactly this use case — thicker 3.5mm neoprene plus a built-in drain system to shed water faster between dips, popular with guides who stand in cold water all day for a living.</t>
        </is>
      </c>
      <c r="AB41" s="11" t="inlineStr">
        <is>
          <t>thicker neoprene than the budget/value tiers for more warmth; drain design sheds water fast between panning dips; built by a wading-specific brand, proven durability</t>
        </is>
      </c>
      <c r="AC41" s="11" t="inlineStr">
        <is>
          <t>priciest of the three options; slightly bulkier fit inside water shoes</t>
        </is>
      </c>
    </row>
    <row r="42" ht="75" customHeight="1">
      <c r="A42" s="31" t="inlineStr">
        <is>
          <t>waders_vs_none</t>
        </is>
      </c>
      <c r="B42" s="10" t="inlineStr">
        <is>
          <t>Waders decision for cold-water panning</t>
        </is>
      </c>
      <c r="C42" s="32" t="inlineStr">
        <is>
          <t>No waders — neoprene socks + quick-dry pants only</t>
        </is>
      </c>
      <c r="D42" s="33" t="n">
        <v>0</v>
      </c>
      <c r="E42" s="34" t="n">
        <v>0</v>
      </c>
      <c r="F42" s="11" t="inlineStr">
        <is>
          <t>n/a</t>
        </is>
      </c>
      <c r="G42" s="11" t="n">
        <v>5</v>
      </c>
      <c r="H42" s="11" t="inlineStr">
        <is>
          <t>The community-recommended default for this trip's shin-deep hand-panning — Chattahoochee NF rules (hand pan + trowel only, no bank digging) mean you're never in deep water anyway</t>
        </is>
      </c>
      <c r="I42" s="11" t="inlineStr">
        <is>
          <t>Most hand-panning prospectors on TreasureNet/GPAA-style forums say full waders are unnecessary overkill for hand-pan work in shin-to-knee-deep water — panning keeps you kneeling at the water's edge rather than standing chest-deep, so mobility and quick drying matter more than dry-suit coverage.</t>
        </is>
      </c>
      <c r="J42" s="11" t="inlineStr">
        <is>
          <t>zero extra cost or pack weight; maximum mobility for kneeling/scooping; nothing extra to dry or pack out</t>
        </is>
      </c>
      <c r="K42" s="11" t="inlineStr">
        <is>
          <t>knees/thighs of pants get wet if kneeling in the flow; requires a full dry-clothes change after each session</t>
        </is>
      </c>
      <c r="L42" s="35" t="inlineStr">
        <is>
          <t>Canyon II Stockingfoot Hip Wader, Medium (needs separate wading shoe)</t>
        </is>
      </c>
      <c r="M42" s="33" t="n">
        <v>20</v>
      </c>
      <c r="N42" s="34" t="n">
        <v>98.29000000000001</v>
      </c>
      <c r="O42" s="11" t="inlineStr">
        <is>
          <t>n/a, cheap enough to buy new</t>
        </is>
      </c>
      <c r="P42" s="11" t="n">
        <v>3</v>
      </c>
      <c r="Q42" s="11" t="inlineStr">
        <is>
          <t>Only worth bringing to base camp (car-supported), not on the 3-5 mi overnight hike — skip for the backcountry leg entirely</t>
        </is>
      </c>
      <c r="R42" s="11" t="inlineStr">
        <is>
          <t>Breathable upgrade over the rubber/PVC Hodgman pick -- highest-rated breathable hip wader at this size, and hip height already exceeds what shin-deep hand-panning needs. Needs a separate wading shoe (not bundled).</t>
        </is>
      </c>
      <c r="S42" s="11" t="inlineStr">
        <is>
          <t>keeps legs fully dry in deeper water; cheap for what they are</t>
        </is>
      </c>
      <c r="T42" s="11" t="inlineStr">
        <is>
          <t>bulky to pack for the backcountry overnight leg; neoprene isn't breathable, gets clammy while hiking in; not needed for CNF-legal hand panning in shallow water</t>
        </is>
      </c>
      <c r="U42" s="36" t="inlineStr">
        <is>
          <t>Tributary Stockingfoot Waders</t>
        </is>
      </c>
      <c r="V42" s="33" t="n">
        <v>38</v>
      </c>
      <c r="W42" s="34" t="n">
        <v>300</v>
      </c>
      <c r="X42" s="11" t="inlineStr">
        <is>
          <t>$80-110 used on eBay</t>
        </is>
      </c>
      <c r="Y42" s="11" t="n">
        <v>2</v>
      </c>
      <c r="Z42" s="11" t="inlineStr">
        <is>
          <t>Not recommended for this trip's use case — panning here doesn't require standing in deep water, so this is spend without real benefit</t>
        </is>
      </c>
      <c r="AA42" s="11" t="inlineStr">
        <is>
          <t>A well-regarded entry-level breathable chest wader from a respected wading-gear brand, popular with anglers who want all-day dry comfort in cold water without the clamminess of neoprene — genuinely excellent gear, but aimed at anglers standing in rivers all day rather than hand-panners kneeling at the edge.</t>
        </is>
      </c>
      <c r="AB42" s="11" t="inlineStr">
        <is>
          <t>breathable fabric avoids the clamminess of neoprene hip waders; full chest coverage for any water depth; durable, well-supported brand</t>
        </is>
      </c>
      <c r="AC42" s="11" t="inlineStr">
        <is>
          <t>expensive and heavy for gear that's arguably unnecessary for shallow hand-panning; packs bulky for the backcountry hike</t>
        </is>
      </c>
    </row>
    <row r="43" ht="75" customHeight="1">
      <c r="A43" s="31" t="inlineStr">
        <is>
          <t>knee_pads</t>
        </is>
      </c>
      <c r="B43" s="10" t="inlineStr">
        <is>
          <t>Knee protection for kneeling on wet gravel bars</t>
        </is>
      </c>
      <c r="C43" s="32" t="inlineStr">
        <is>
          <t>Protective Knee Pads, Thick Sponge Anti-Slip Knee Sleeve</t>
        </is>
      </c>
      <c r="D43" s="33" t="n">
        <v>6</v>
      </c>
      <c r="E43" s="34" t="n">
        <v>15.99</v>
      </c>
      <c r="F43" s="11" t="inlineStr">
        <is>
          <t>n/a, cheap enough to buy new</t>
        </is>
      </c>
      <c r="G43" s="11" t="n">
        <v>4</v>
      </c>
      <c r="H43" s="11" t="inlineStr">
        <is>
          <t>Good enough for occasional kneeling breaks between standing-and-panning stretches</t>
        </is>
      </c>
      <c r="I43" s="11" t="inlineStr">
        <is>
          <t>Jordan's pick 2026-09-23, replacing the flat foam gardening pad research flagged as not moving with you on uneven creek rock -- a strap-on sleeve that stays on through repeated kneel/reposition.</t>
        </is>
      </c>
      <c r="J43" s="11" t="inlineStr">
        <is>
          <t>cheap; closed-cell foam won't soak up cold creek water like open foam</t>
        </is>
      </c>
      <c r="K43" s="11" t="inlineStr">
        <is>
          <t>rubber straps can dig in/cut circulation over long sessions; less durable than gel or strap-adjustable options</t>
        </is>
      </c>
      <c r="L43" s="35" t="inlineStr">
        <is>
          <t>Neoprene Strap-On Knee Pads (gardening/volleyball style)</t>
        </is>
      </c>
      <c r="M43" s="33" t="n">
        <v>8</v>
      </c>
      <c r="N43" s="34" t="n">
        <v>16</v>
      </c>
      <c r="O43" s="11" t="inlineStr">
        <is>
          <t>$6-10 used</t>
        </is>
      </c>
      <c r="P43" s="11" t="n">
        <v>5</v>
      </c>
      <c r="Q43" s="11" t="inlineStr">
        <is>
          <t>A comfortable middle-ground option for a week of repeated kneeling</t>
        </is>
      </c>
      <c r="R43" s="11" t="inlineStr">
        <is>
          <t>GPAA and Prospecting Australia forum posters specifically prefer pads with neoprene Velcro straps over hard rubber straps, since neoprene doesn't cut into the leg during long kneeling sessions on hard wet rock.</t>
        </is>
      </c>
      <c r="S43" s="11" t="inlineStr">
        <is>
          <t>neoprene straps are far more comfortable than rubber over long sessions; adjustable fit over pants</t>
        </is>
      </c>
      <c r="T43" s="11" t="inlineStr">
        <is>
          <t>neoprene shell absorbs some water/cold vs a sealed foam pad</t>
        </is>
      </c>
      <c r="U43" s="36" t="inlineStr">
        <is>
          <t>Gel-Cushion Kneeling Pad with adjustable straps</t>
        </is>
      </c>
      <c r="V43" s="33" t="n">
        <v>14</v>
      </c>
      <c r="W43" s="34" t="n">
        <v>28</v>
      </c>
      <c r="X43" s="11" t="inlineStr">
        <is>
          <t>$10-15 used</t>
        </is>
      </c>
      <c r="Y43" s="11" t="n">
        <v>3</v>
      </c>
      <c r="Z43" s="11" t="inlineStr">
        <is>
          <t>The most comfortable option if hours of kneeling per day is the plan; likely more than needed for a casual trip</t>
        </is>
      </c>
      <c r="AA43" s="11" t="inlineStr">
        <is>
          <t>Prospecting forum threads titled 'Best Knee Pads Ever' point to trade-quality gel work knee pads (built for flooring/construction workers) as the most comfortable option for hours of kneeling on hard, wet rock — genuinely built for all-day abuse.</t>
        </is>
      </c>
      <c r="AB43" s="11" t="inlineStr">
        <is>
          <t>gel cushioning is dramatically more comfortable over hours than foam; built for daily trade abuse — very durable</t>
        </is>
      </c>
      <c r="AC43" s="11" t="inlineStr">
        <is>
          <t>heaviest and bulkiest of the three tiers; overkill for a single week trip</t>
        </is>
      </c>
    </row>
    <row r="44" ht="75" customHeight="1">
      <c r="A44" s="31" t="inlineStr">
        <is>
          <t>gold_pan</t>
        </is>
      </c>
      <c r="B44" s="10" t="inlineStr">
        <is>
          <t>Primary gold pan for hand panning</t>
        </is>
      </c>
      <c r="C44" s="32" t="inlineStr">
        <is>
          <t>BP-14 14" Black Plastic Gold Pan</t>
        </is>
      </c>
      <c r="D44" s="33" t="n">
        <v>9</v>
      </c>
      <c r="E44" s="34" t="n">
        <v>7.26</v>
      </c>
      <c r="F44" s="11" t="inlineStr">
        <is>
          <t>n/a, cheap enough to buy new</t>
        </is>
      </c>
      <c r="G44" s="11" t="n">
        <v>5</v>
      </c>
      <c r="H44" s="11" t="inlineStr">
        <is>
          <t>Perfectly fine starter pan for a group of first-timers learning technique</t>
        </is>
      </c>
      <c r="I44" s="11" t="inlineStr">
        <is>
          <t>Plastic pans in this class (Estwing BP-14, ASR Outdoor 14") are the standard cheap entry point recommended across TreasureNet/BladeForums threads for beginners — light, cheap, and the molded riffles work fine for learning technique before investing more.</t>
        </is>
      </c>
      <c r="J44" s="11" t="inlineStr">
        <is>
          <t>very cheap; lightweight for the backpack kit; black color shows gold well against contrast</t>
        </is>
      </c>
      <c r="K44" s="11" t="inlineStr">
        <is>
          <t>riffles are less refined than name-brand green pans — some fine gold can wash over them; less durable long-term than a purpose-engineered pan</t>
        </is>
      </c>
      <c r="L44" s="35" t="inlineStr">
        <is>
          <t>14" Gravity Trap Gold Pan (green)</t>
        </is>
      </c>
      <c r="M44" s="33" t="n">
        <v>10</v>
      </c>
      <c r="N44" s="34" t="n">
        <v>8.99</v>
      </c>
      <c r="O44" s="11" t="inlineStr">
        <is>
          <t>$8-12 used</t>
        </is>
      </c>
      <c r="P44" s="11" t="n">
        <v>5</v>
      </c>
      <c r="Q44" s="11" t="inlineStr">
        <is>
          <t>The pan most likely to actually catch Georgia's characteristically fine gold better than a generic pan</t>
        </is>
      </c>
      <c r="R44" s="11" t="inlineStr">
        <is>
          <t>Cascade Prospecting's hands-on pan review and multiple TreasureNet threads name the Garrett Gravity Trap as the pan most serious hobby prospectors reach for — its industry-leading riffle design (30 years running) and bright green color for gold contrast make it the most-cited 'actually good' plastic pan on the market.</t>
        </is>
      </c>
      <c r="S44" s="11" t="inlineStr">
        <is>
          <t>sharper, deeper riffles retain more fine gold than generic pans; bright green improves gold visibility against black sand; virtually indestructible plastic, very light</t>
        </is>
      </c>
      <c r="T44" s="11" t="inlineStr">
        <is>
          <t>costs roughly double the cheapest option for a modest performance gain</t>
        </is>
      </c>
      <c r="U44" s="36" t="inlineStr">
        <is>
          <t>15" Super Sluice Gold Pan (two-stage riffle pan)</t>
        </is>
      </c>
      <c r="V44" s="33" t="n">
        <v>13</v>
      </c>
      <c r="W44" s="34" t="n">
        <v>25</v>
      </c>
      <c r="X44" s="11" t="inlineStr">
        <is>
          <t>$12-18 used</t>
        </is>
      </c>
      <c r="Y44" s="11" t="n">
        <v>3</v>
      </c>
      <c r="Z44" s="11" t="inlineStr">
        <is>
          <t>The best-performing pan for Georgia's fine gold, worth it for whoever in the group is most serious about maximizing recovery</t>
        </is>
      </c>
      <c r="AA44" s="11" t="inlineStr">
        <is>
          <t>Cascade Prospecting's pan review names the Super Sluice its top overall pick, paired with a finishing pan for cleanup — its two-stage riffle system (coarse trap + fine trap) is built specifically for recovering the finest gold, which matches Georgia's reputation for fine flour/flake gold rather than nuggets.</t>
        </is>
      </c>
      <c r="AB44" s="11" t="inlineStr">
        <is>
          <t>two-stage riffle system purpose-built for fine gold recovery; larger 15" size processes more material per pan; still light and unbreakable like other Garrett pans</t>
        </is>
      </c>
      <c r="AC44" s="11" t="inlineStr">
        <is>
          <t>steeper learning curve than a simple traditional pan for total beginners; slightly heavier/bulkier for the backpack kit</t>
        </is>
      </c>
    </row>
    <row r="45" ht="75" customHeight="1">
      <c r="A45" s="31" t="inlineStr">
        <is>
          <t>classifier</t>
        </is>
      </c>
      <c r="B45" s="10" t="inlineStr">
        <is>
          <t>Classifier for sizing material before/during panning</t>
        </is>
      </c>
      <c r="C45" s="32" t="inlineStr">
        <is>
          <t>1/2" Mesh Classifier</t>
        </is>
      </c>
      <c r="D45" s="33" t="n">
        <v>16</v>
      </c>
      <c r="E45" s="34" t="n">
        <v>25</v>
      </c>
      <c r="F45" s="11" t="inlineStr">
        <is>
          <t>$10-15 used</t>
        </is>
      </c>
      <c r="G45" s="11" t="n">
        <v>5</v>
      </c>
      <c r="H45" s="11" t="inlineStr">
        <is>
          <t>Sufficient for a first trip focused on learning technique in Georgia creek gravel</t>
        </is>
      </c>
      <c r="I45" s="11" t="inlineStr">
        <is>
          <t>A single 1/2" or 1/4" coarse classifier is the standard starting recommendation across prospecting guides — screening out rocks and gravel before panning dramatically speeds up recovery, and one screen covers most Georgia creek gravel.</t>
        </is>
      </c>
      <c r="J45" s="11" t="inlineStr">
        <is>
          <t>cheap, effective first-stage screen; stackable with finer screens later if desired</t>
        </is>
      </c>
      <c r="K45" s="11" t="inlineStr">
        <is>
          <t>single mesh size means you still hand-sort some in-between material</t>
        </is>
      </c>
      <c r="L45" s="35" t="inlineStr">
        <is>
          <t>Stackable Classifier Set (1/2", 1/4", 1/8")</t>
        </is>
      </c>
      <c r="M45" s="33" t="n">
        <v>30</v>
      </c>
      <c r="N45" s="34" t="n">
        <v>75</v>
      </c>
      <c r="O45" s="11" t="inlineStr">
        <is>
          <t>$20-30 used</t>
        </is>
      </c>
      <c r="P45" s="11" t="n">
        <v>4</v>
      </c>
      <c r="Q45" s="11" t="inlineStr">
        <is>
          <t>Strong fit given Georgia's reputation for fine gold — worth it for the group's shared base-camp cleanup station</t>
        </is>
      </c>
      <c r="R45" s="11" t="inlineStr">
        <is>
          <t>Prospecting guides recommend a coarse-to-fine progression (1/2" then 1/4" then 1/8") to keep small screens from clogging with big rocks first — a stacked multi-mesh set is the commonly cited 'do it right' setup for anyone serious about maximizing recovery, especially for Georgia's characteristically fine gold.</t>
        </is>
      </c>
      <c r="S45" s="11" t="inlineStr">
        <is>
          <t>multi-stage screening captures more fine gold than a single mesh; nests together for compact packing</t>
        </is>
      </c>
      <c r="T45" s="11" t="inlineStr">
        <is>
          <t>more gear to carry/track than a single classifier; costs more upfront</t>
        </is>
      </c>
      <c r="U45" s="36" t="inlineStr">
        <is>
          <t>Stainless Mesh Classifier Set incl. 50-mesh fine screen</t>
        </is>
      </c>
      <c r="V45" s="33" t="n">
        <v>34</v>
      </c>
      <c r="W45" s="34" t="n">
        <v>65</v>
      </c>
      <c r="X45" s="11" t="inlineStr">
        <is>
          <t>$30-40 used</t>
        </is>
      </c>
      <c r="Y45" s="11" t="n">
        <v>2</v>
      </c>
      <c r="Z45" s="11" t="inlineStr">
        <is>
          <t>Excellent if the goal is maximizing fine-gold recovery specifically; more setup than needed for a first casual trip</t>
        </is>
      </c>
      <c r="AA45" s="11" t="inlineStr">
        <is>
          <t>Guides note that serious fine-gold prospectors go all the way down to 50-100 mesh screens to catch flour gold that would otherwise wash through a standard classifier — a stainless mesh set with a genuine fine screen is the recommended endgame setup for someone specifically chasing Georgia's fine gold rather than nuggets.</t>
        </is>
      </c>
      <c r="AB45" s="11" t="inlineStr">
        <is>
          <t>stainless mesh far more durable than plastic screens; 50-mesh fine screen catches gold a standard classifier set misses</t>
        </is>
      </c>
      <c r="AC45" s="11" t="inlineStr">
        <is>
          <t>most expensive option, diminishing returns for a casual first trip; requires more cleanup technique to use the fine screen effectively</t>
        </is>
      </c>
    </row>
    <row r="46" ht="75" customHeight="1">
      <c r="A46" s="31" t="inlineStr">
        <is>
          <t>snuffer_bottle</t>
        </is>
      </c>
      <c r="B46" s="10" t="inlineStr">
        <is>
          <t>Snuffer bottle to suck up fine gold flakes from the pan</t>
        </is>
      </c>
      <c r="C46" s="32" t="inlineStr">
        <is>
          <t>Plastic Snuffer Bottle</t>
        </is>
      </c>
      <c r="D46" s="33" t="n">
        <v>1.5</v>
      </c>
      <c r="E46" s="34" t="n">
        <v>4</v>
      </c>
      <c r="F46" s="11" t="inlineStr">
        <is>
          <t>n/a, cheap enough to buy new</t>
        </is>
      </c>
      <c r="G46" s="11" t="n">
        <v>5</v>
      </c>
      <c r="H46" s="11" t="inlineStr">
        <is>
          <t>All that's needed for a week of casual panning</t>
        </is>
      </c>
      <c r="I46" s="11" t="inlineStr">
        <is>
          <t>A basic plastic snuffer bottle is the standard, no-debate tool for picking flakes out of the pan without losing them in the swirl — prospecting guides describe it (or a turkey baster in a pinch) as an essential, cheap must-have.</t>
        </is>
      </c>
      <c r="J46" s="11" t="inlineStr">
        <is>
          <t>cheap, does the one job well; tiny and light</t>
        </is>
      </c>
      <c r="K46" s="11" t="inlineStr">
        <is>
          <t>plastic tip can crack/wear with heavy use</t>
        </is>
      </c>
      <c r="L46" s="35" t="inlineStr">
        <is>
          <t>2-Pack Glass-Tip Snuffer Bottle with Tweezers</t>
        </is>
      </c>
      <c r="M46" s="33" t="n">
        <v>2</v>
      </c>
      <c r="N46" s="34" t="n">
        <v>11.99</v>
      </c>
      <c r="O46" s="11" t="inlineStr">
        <is>
          <t>n/a, cheap enough to buy new</t>
        </is>
      </c>
      <c r="P46" s="11" t="n">
        <v>5</v>
      </c>
      <c r="Q46" s="11" t="inlineStr">
        <is>
          <t>A nice small upgrade for the group's shared cleanup station</t>
        </is>
      </c>
      <c r="R46" s="11" t="inlineStr">
        <is>
          <t>Bundled fine-gold cleanup kits pairing a snuffer bottle with tweezers are a common step-up recommendation, since tweezers handle larger flakes that don't need suction, saving the snuffer's suction for genuinely fine material.</t>
        </is>
      </c>
      <c r="S46" s="11" t="inlineStr">
        <is>
          <t>glass tip more durable than plastic; tweezers included cover larger flakes</t>
        </is>
      </c>
      <c r="T46" s="11" t="inlineStr">
        <is>
          <t>glass tip can chip if dropped on rock</t>
        </is>
      </c>
      <c r="U46" s="36" t="inlineStr">
        <is>
          <t>Brass-Tip Snuffer Bottle Set</t>
        </is>
      </c>
      <c r="V46" s="33" t="n">
        <v>2.5</v>
      </c>
      <c r="W46" s="34" t="n">
        <v>13</v>
      </c>
      <c r="X46" s="11" t="inlineStr">
        <is>
          <t>n/a, cheap enough to buy new</t>
        </is>
      </c>
      <c r="Y46" s="11" t="n">
        <v>3</v>
      </c>
      <c r="Z46" s="11" t="inlineStr">
        <is>
          <t>Nice if this becomes a recurring hobby; unnecessary spend for one trip</t>
        </is>
      </c>
      <c r="AA46" s="11" t="inlineStr">
        <is>
          <t>Metal-tip snuffer bottles are favored by prospectors who do this regularly since the tip doesn't wear, crack, or deform the way plastic ones do after repeated seasons of use.</t>
        </is>
      </c>
      <c r="AB46" s="11" t="inlineStr">
        <is>
          <t>most durable tip material of the three tiers; won't degrade with repeated seasonal use</t>
        </is>
      </c>
      <c r="AC46" s="11" t="inlineStr">
        <is>
          <t>marginal benefit over the value tier for a single trip</t>
        </is>
      </c>
    </row>
    <row r="47" ht="75" customHeight="1">
      <c r="A47" s="31" t="inlineStr">
        <is>
          <t>crevice_tools</t>
        </is>
      </c>
      <c r="B47" s="10" t="inlineStr">
        <is>
          <t>Crevice tools to pick gold out of bedrock cracks</t>
        </is>
      </c>
      <c r="C47" s="32" t="inlineStr">
        <is>
          <t>Hook and Pick Precision Crevice Tool Set, 6 Pieces</t>
        </is>
      </c>
      <c r="D47" s="33" t="n">
        <v>4</v>
      </c>
      <c r="E47" s="34" t="n">
        <v>17.25</v>
      </c>
      <c r="F47" s="11" t="inlineStr">
        <is>
          <t>n/a, cheap enough to buy new</t>
        </is>
      </c>
      <c r="G47" s="11" t="n">
        <v>5</v>
      </c>
      <c r="H47" s="11" t="inlineStr">
        <is>
          <t>Good for the CNF-legal hand-pan-and-trowel approach — no sluicing or bank digging allowed, so crevice work at exposed bedrock is one of the few extra techniques permitted</t>
        </is>
      </c>
      <c r="I47" s="11" t="inlineStr">
        <is>
          <t>Bundled prospecting kits universally include a basic crevice pick set as core equipment for getting gold out of bedrock cracks and crevices — a simple, inexpensive, effective tool with no real debate around it.</t>
        </is>
      </c>
      <c r="J47" s="11" t="inlineStr">
        <is>
          <t>cheap; does exactly what's needed</t>
        </is>
      </c>
      <c r="K47" s="11" t="inlineStr">
        <is>
          <t>basic metal can bend/dull with heavy rock use</t>
        </is>
      </c>
      <c r="L47" s="35" t="inlineStr">
        <is>
          <t>Stainless Steel Crevice Tool Set with Magnet</t>
        </is>
      </c>
      <c r="M47" s="33" t="n">
        <v>6</v>
      </c>
      <c r="N47" s="34" t="n">
        <v>59.95</v>
      </c>
      <c r="O47" s="11" t="inlineStr">
        <is>
          <t>$8-12 used</t>
        </is>
      </c>
      <c r="P47" s="11" t="n">
        <v>5</v>
      </c>
      <c r="Q47" s="11" t="inlineStr">
        <is>
          <t>A useful, durable step up for the whole trip's daily use</t>
        </is>
      </c>
      <c r="R47" s="11" t="inlineStr">
        <is>
          <t>A stainless set with an integrated magnet for pulling black sand/magnetite is a common step-up recommendation for cleanup efficiency — doesn't rust between uses and handles crevice work without dulling as fast as basic sets.</t>
        </is>
      </c>
      <c r="S47" s="11" t="inlineStr">
        <is>
          <t>stainless won't rust after a wet week; built-in magnet speeds up black-sand cleanup</t>
        </is>
      </c>
      <c r="T47" s="11" t="inlineStr">
        <is>
          <t>marginally heavier than the basic plastic-handled set</t>
        </is>
      </c>
      <c r="U47" s="36" t="inlineStr">
        <is>
          <t>Branded Crevice Tool Kit</t>
        </is>
      </c>
      <c r="V47" s="33" t="n">
        <v>8</v>
      </c>
      <c r="W47" s="34" t="n">
        <v>25</v>
      </c>
      <c r="X47" s="11" t="inlineStr">
        <is>
          <t>$12-16 used</t>
        </is>
      </c>
      <c r="Y47" s="11" t="n">
        <v>3</v>
      </c>
      <c r="Z47" s="11" t="inlineStr">
        <is>
          <t>Nice for a recurring hobbyist; not essential for this trip</t>
        </is>
      </c>
      <c r="AA47" s="11" t="inlineStr">
        <is>
          <t>Branded crevice kits from established prospecting-tool makers get cited as the durable long-term option in gear guides, with hardened tips that hold up to repeated bedrock scraping better than generic imports.</t>
        </is>
      </c>
      <c r="AB47" s="11" t="inlineStr">
        <is>
          <t>hardened tips last longer against bedrock; backed by an established prospecting brand</t>
        </is>
      </c>
      <c r="AC47" s="11" t="inlineStr">
        <is>
          <t>unnecessary spend for a casual first trip</t>
        </is>
      </c>
    </row>
    <row r="48" ht="75" customHeight="1">
      <c r="A48" s="31" t="inlineStr">
        <is>
          <t>vials</t>
        </is>
      </c>
      <c r="B48" s="10" t="inlineStr">
        <is>
          <t>Storage vials for recovered gold</t>
        </is>
      </c>
      <c r="C48" s="32" t="inlineStr">
        <is>
          <t>Plastic Snap-Cap Vials (5-pack)</t>
        </is>
      </c>
      <c r="D48" s="33" t="n">
        <v>1</v>
      </c>
      <c r="E48" s="34" t="n">
        <v>5</v>
      </c>
      <c r="F48" s="11" t="inlineStr">
        <is>
          <t>n/a, cheap enough to buy new</t>
        </is>
      </c>
      <c r="G48" s="11" t="n">
        <v>5</v>
      </c>
      <c r="H48" s="11" t="inlineStr">
        <is>
          <t>Fine for a week's worth of finds; bring 2 per person as in the existing base plan</t>
        </is>
      </c>
      <c r="I48" s="11" t="inlineStr">
        <is>
          <t>Basic snap-cap plastic vials are the standard, unremarkable way most prospectors store daily finds — cheap and functional with no real community debate.</t>
        </is>
      </c>
      <c r="J48" s="11" t="inlineStr">
        <is>
          <t>cheap; light</t>
        </is>
      </c>
      <c r="K48" s="11" t="inlineStr">
        <is>
          <t>snap caps can pop open if dropped/jostled in a pack</t>
        </is>
      </c>
      <c r="L48" s="35" t="inlineStr">
        <is>
          <t>Glass Vials with Foam-Lined Screw Caps (12-pack)</t>
        </is>
      </c>
      <c r="M48" s="33" t="n">
        <v>1.5</v>
      </c>
      <c r="N48" s="34" t="n">
        <v>9.99</v>
      </c>
      <c r="O48" s="11" t="inlineStr">
        <is>
          <t>n/a, cheap enough to buy new</t>
        </is>
      </c>
      <c r="P48" s="11" t="n">
        <v>5</v>
      </c>
      <c r="Q48" s="11" t="inlineStr">
        <is>
          <t>A safer choice for carrying finds in a backpack over rough terrain</t>
        </is>
      </c>
      <c r="R48" s="11" t="inlineStr">
        <is>
          <t>Screw-cap glass vials with foam liners are a common step-up recommendation since they won't pop open accidentally like snap-cap plastic vials, and glass doesn't scratch/cloud over time.</t>
        </is>
      </c>
      <c r="S48" s="11" t="inlineStr">
        <is>
          <t>screw cap won't pop open in a pack; glass stays clear, easy to see contents</t>
        </is>
      </c>
      <c r="T48" s="11" t="inlineStr">
        <is>
          <t>glass can break if dropped on rock</t>
        </is>
      </c>
      <c r="U48" s="36" t="inlineStr">
        <is>
          <t>Leak-Proof Glass Gold Vials with Measurement Markings</t>
        </is>
      </c>
      <c r="V48" s="33" t="n">
        <v>2</v>
      </c>
      <c r="W48" s="34" t="n">
        <v>4</v>
      </c>
      <c r="X48" s="11" t="inlineStr">
        <is>
          <t>n/a, cheap enough to buy new</t>
        </is>
      </c>
      <c r="Y48" s="11" t="n">
        <v>4</v>
      </c>
      <c r="Z48" s="11" t="inlineStr">
        <is>
          <t>A fun nice-to-have, not a functional necessity</t>
        </is>
      </c>
      <c r="AA48" s="11" t="inlineStr">
        <is>
          <t>Vials with volume markings let prospectors informally track how much they've recovered day to day — a nice-to-have feature cited in prospecting gear guides for people who like keeping a running tally.</t>
        </is>
      </c>
      <c r="AB48" s="11" t="inlineStr">
        <is>
          <t>measurement markings add a fun tracking element; leak-proof gasket seal</t>
        </is>
      </c>
      <c r="AC48" s="11" t="inlineStr">
        <is>
          <t>marginal functional benefit over the value tier for a casual trip</t>
        </is>
      </c>
    </row>
    <row r="49" ht="75" customHeight="1">
      <c r="A49" s="31" t="inlineStr">
        <is>
          <t>magnifier_loupe</t>
        </is>
      </c>
      <c r="B49" s="10" t="inlineStr">
        <is>
          <t>Magnifier/loupe to confirm gold vs pyrite/mica</t>
        </is>
      </c>
      <c r="C49" s="32" t="inlineStr">
        <is>
          <t>10x Plastic Keychain Loupe</t>
        </is>
      </c>
      <c r="D49" s="33" t="n">
        <v>1</v>
      </c>
      <c r="E49" s="34" t="n">
        <v>7.99</v>
      </c>
      <c r="F49" s="11" t="inlineStr">
        <is>
          <t>n/a, cheap enough to buy new</t>
        </is>
      </c>
      <c r="G49" s="11" t="n">
        <v>5</v>
      </c>
      <c r="H49" s="11" t="inlineStr">
        <is>
          <t>Fine for confirming finds streamside in daylight</t>
        </is>
      </c>
      <c r="I49" s="11" t="inlineStr">
        <is>
          <t>UK Gold Prospector's equipment guide and general prospecting advice both note a basic jeweler's loupe is enough to tell real gold from fool's gold (pyrite) or mica by checking for consistent malleable flattening vs. brittle sparkle.</t>
        </is>
      </c>
      <c r="J49" s="11" t="inlineStr">
        <is>
          <t>cheap, does the core job of ID'ing finds; tiny, clips to a keyring/zipper pull</t>
        </is>
      </c>
      <c r="K49" s="11" t="inlineStr">
        <is>
          <t>small lens, no light source for dim conditions</t>
        </is>
      </c>
      <c r="L49" s="35" t="inlineStr">
        <is>
          <t>30x60 Jeweler's Loupe with Built-In LED Light</t>
        </is>
      </c>
      <c r="M49" s="33" t="n">
        <v>2.5</v>
      </c>
      <c r="N49" s="34" t="n">
        <v>8.98</v>
      </c>
      <c r="O49" s="11" t="inlineStr">
        <is>
          <t>n/a, cheap enough to buy new</t>
        </is>
      </c>
      <c r="P49" s="11" t="n">
        <v>5</v>
      </c>
      <c r="Q49" s="11" t="inlineStr">
        <is>
          <t>A genuinely useful small upgrade for GA's often-shaded creek banks</t>
        </is>
      </c>
      <c r="R49" s="11" t="inlineStr">
        <is>
          <t>Illuminated loupes are commonly bundled into complete prospecting kits since built-in LED lighting makes it much easier to inspect flakes in shaded creek banks or overcast October weather.</t>
        </is>
      </c>
      <c r="S49" s="11" t="inlineStr">
        <is>
          <t>built-in light helps on overcast days or in tree shade; higher, more useful magnification range</t>
        </is>
      </c>
      <c r="T49" s="11" t="inlineStr">
        <is>
          <t>slightly bulkier than a bare keychain loupe</t>
        </is>
      </c>
      <c r="U49" s="36" t="inlineStr">
        <is>
          <t>10x Triplet Achromatic Loupe</t>
        </is>
      </c>
      <c r="V49" s="33" t="n">
        <v>2</v>
      </c>
      <c r="W49" s="34" t="n">
        <v>20</v>
      </c>
      <c r="X49" s="11" t="inlineStr">
        <is>
          <t>$12-18 used</t>
        </is>
      </c>
      <c r="Y49" s="11" t="n">
        <v>3</v>
      </c>
      <c r="Z49" s="11" t="inlineStr">
        <is>
          <t>Nice if someone in the group is a serious rockhound; unnecessary for casual gold ID</t>
        </is>
      </c>
      <c r="AA49" s="11" t="inlineStr">
        <is>
          <t>Optically corrected triplet loupes eliminate the color fringing and distortion of cheap single-lens loupes, giving a truer, sharper view when distinguishing genuine gold's rounded malleable edges from angular pyrite crystals — favored by more serious rockhounds/prospectors.</t>
        </is>
      </c>
      <c r="AB49" s="11" t="inlineStr">
        <is>
          <t>distortion-free optical quality; precise enough for real mineral ID, not just gold-spotting</t>
        </is>
      </c>
      <c r="AC49" s="11" t="inlineStr">
        <is>
          <t>overkill precision for a casual group trip</t>
        </is>
      </c>
    </row>
    <row r="50" ht="75" customHeight="1">
      <c r="A50" s="31" t="inlineStr">
        <is>
          <t>small_trowel</t>
        </is>
      </c>
      <c r="B50" s="10" t="inlineStr">
        <is>
          <t>Small trowel (CNF rules: hand pan + trowel only, no bank digging)</t>
        </is>
      </c>
      <c r="C50" s="32" t="inlineStr">
        <is>
          <t>Folding Garden Trowel</t>
        </is>
      </c>
      <c r="D50" s="33" t="n">
        <v>6</v>
      </c>
      <c r="E50" s="34" t="n">
        <v>6.28</v>
      </c>
      <c r="F50" s="11" t="inlineStr">
        <is>
          <t>n/a, cheap enough to buy new</t>
        </is>
      </c>
      <c r="G50" s="11" t="n">
        <v>5</v>
      </c>
      <c r="H50" s="11" t="inlineStr">
        <is>
          <t>Adequate for CNF-legal gravel-bar scooping</t>
        </is>
      </c>
      <c r="I50" s="11" t="inlineStr">
        <is>
          <t>A basic garden trowel is the standard cheap tool prospecting guides list for scooping gravel into the pan — nothing fancy needed since Chattahoochee NF rules already prohibit bank digging, limiting trowel use to loose gravel-bar material.</t>
        </is>
      </c>
      <c r="J50" s="11" t="inlineStr">
        <is>
          <t>cheap; does the one legal job (scooping gravel-bar material) fine</t>
        </is>
      </c>
      <c r="K50" s="11" t="inlineStr">
        <is>
          <t>not built for backpacking weight savings; can bend on rocky ground</t>
        </is>
      </c>
      <c r="L50" s="35" t="inlineStr">
        <is>
          <t>The Deuce of Spades UL Trowel</t>
        </is>
      </c>
      <c r="M50" s="33" t="n">
        <v>0.6</v>
      </c>
      <c r="N50" s="34" t="n">
        <v>20.95</v>
      </c>
      <c r="O50" s="11" t="inlineStr">
        <is>
          <t>$12-16 used on r/UltralightExchange</t>
        </is>
      </c>
      <c r="P50" s="11" t="n">
        <v>4</v>
      </c>
      <c r="Q50" s="11" t="inlineStr">
        <is>
          <t>The best pick for the overnight backpack leg specifically — real weight savings that matters when carrying a full pack 3-5 miles</t>
        </is>
      </c>
      <c r="R50" s="11" t="inlineStr">
        <is>
          <t>The single most-recommended ultralight trowel in the entire backpacking community — r/Ultralight cites it constantly (normally for cathole digging), and it doubles perfectly as a light, durable gravel-bar scoop for panning since it's titanium and essentially indestructible at a fraction of a garden trowel's weight.</t>
        </is>
      </c>
      <c r="S50" s="11" t="inlineStr">
        <is>
          <t>dramatically lighter than any garden trowel (0.6 oz vs 6+ oz); titanium won't rust or bend; dual-purpose: doubles as the trip's cathole trowel too</t>
        </is>
      </c>
      <c r="T50" s="11" t="inlineStr">
        <is>
          <t>small scoop size means more scoops per pan-load; premium price for 'just a trowel'</t>
        </is>
      </c>
      <c r="U50" s="36" t="inlineStr">
        <is>
          <t>Full-Tang Stainless Prospecting Hand Shovel</t>
        </is>
      </c>
      <c r="V50" s="33" t="n">
        <v>10</v>
      </c>
      <c r="W50" s="34" t="n">
        <v>28</v>
      </c>
      <c r="X50" s="11" t="inlineStr">
        <is>
          <t>$12-18 used</t>
        </is>
      </c>
      <c r="Y50" s="11" t="n">
        <v>3</v>
      </c>
      <c r="Z50" s="11" t="inlineStr">
        <is>
          <t>Good for base-camp use where weight doesn't matter; use the Deuce of Spades for the overnight hike instead</t>
        </is>
      </c>
      <c r="AA50" s="11" t="inlineStr">
        <is>
          <t>Full-tang stainless hand shovels marketed specifically for prospecting are favored by more serious hobbyists for durability against constant contact with rock and gravel — won't loosen at the handle the way cheap garden trowels eventually do.</t>
        </is>
      </c>
      <c r="AB50" s="11" t="inlineStr">
        <is>
          <t>most durable option for repeated gravel-bar scooping; full-tang construction won't loosen over time</t>
        </is>
      </c>
      <c r="AC50" s="11" t="inlineStr">
        <is>
          <t>heaviest of the three tiers — not ideal for the backpack leg</t>
        </is>
      </c>
    </row>
    <row r="51" ht="75" customHeight="1">
      <c r="A51" s="31" t="inlineStr">
        <is>
          <t>bucket_scoop</t>
        </is>
      </c>
      <c r="B51" s="10" t="inlineStr">
        <is>
          <t>5-gal bucket/scoop for base-camp pan-out station</t>
        </is>
      </c>
      <c r="C51" s="32" t="inlineStr">
        <is>
          <t>Plain 5-Gallon Bucket</t>
        </is>
      </c>
      <c r="D51" s="33" t="n">
        <v>32</v>
      </c>
      <c r="E51" s="34" t="n">
        <v>5</v>
      </c>
      <c r="F51" s="11" t="inlineStr">
        <is>
          <t>free if already owned</t>
        </is>
      </c>
      <c r="G51" s="11" t="n">
        <v>5</v>
      </c>
      <c r="H51" s="11" t="inlineStr">
        <is>
          <t>Perfectly fine for car-supported base camp use (not carried on the overnight)</t>
        </is>
      </c>
      <c r="I51" s="11" t="inlineStr">
        <is>
          <t>A plain hardware-store bucket is the universal, unremarkable base-camp tool for hauling gravel/concentrate to the cleanup station — no community debate, it's the cheapest option that works.</t>
        </is>
      </c>
      <c r="J51" s="11" t="inlineStr">
        <is>
          <t>cheap; doubles as a wash tub/seat/storage at camp</t>
        </is>
      </c>
      <c r="K51" s="11" t="inlineStr">
        <is>
          <t>no built-in classifying function</t>
        </is>
      </c>
      <c r="L51" s="35" t="inlineStr">
        <is>
          <t>5-Gallon Bucket with Built-In Classifier Lid</t>
        </is>
      </c>
      <c r="M51" s="33" t="n">
        <v>40</v>
      </c>
      <c r="N51" s="34" t="n">
        <v>28</v>
      </c>
      <c r="O51" s="11" t="inlineStr">
        <is>
          <t>$10-15 used</t>
        </is>
      </c>
      <c r="P51" s="11" t="n">
        <v>4</v>
      </c>
      <c r="Q51" s="11" t="inlineStr">
        <is>
          <t>A nice group upgrade for the evening pan-out station</t>
        </is>
      </c>
      <c r="R51" s="11" t="inlineStr">
        <is>
          <t>Prospecting supply stores commonly sell bucket-lid classifier combos as a step up from a plain bucket, letting the group sieve gravel directly into the bucket at the pan-out station without a separate hand classifier.</t>
        </is>
      </c>
      <c r="S51" s="11" t="inlineStr">
        <is>
          <t>built-in classifying saves a step at the cleanup station; still doubles as general camp storage/hauling</t>
        </is>
      </c>
      <c r="T51" s="11" t="inlineStr">
        <is>
          <t>pricier than a plain bucket for a convenience feature</t>
        </is>
      </c>
      <c r="U51" s="36" t="inlineStr">
        <is>
          <t>Bucket Riffle/Classifier Combo Kit</t>
        </is>
      </c>
      <c r="V51" s="33" t="n">
        <v>48</v>
      </c>
      <c r="W51" s="34" t="n">
        <v>45</v>
      </c>
      <c r="X51" s="11" t="inlineStr">
        <is>
          <t>$20-30 used</t>
        </is>
      </c>
      <c r="Y51" s="11" t="n">
        <v>3</v>
      </c>
      <c r="Z51" s="11" t="inlineStr">
        <is>
          <t>Overkill for this group's needs; the value tier bucket+lid does the job</t>
        </is>
      </c>
      <c r="AA51" s="11" t="inlineStr">
        <is>
          <t>Full riffle-bucket combo kits from established prospecting brands are aimed at people processing larger volumes of material at a base-camp cleanup station, letting the whole group's day's concentrate get pre-sorted efficiently before final panning.</t>
        </is>
      </c>
      <c r="AB51" s="11" t="inlineStr">
        <is>
          <t>most efficient setup for a 6-person group's daily concentrate; purpose-built prospecting-brand durability</t>
        </is>
      </c>
      <c r="AC51" s="11" t="inlineStr">
        <is>
          <t>unnecessary expense/complexity for a casual first trip</t>
        </is>
      </c>
    </row>
    <row r="52" ht="75" customHeight="1">
      <c r="A52" s="31" t="inlineStr">
        <is>
          <t>trail_pan_kit</t>
        </is>
      </c>
      <c r="B52" s="10" t="inlineStr">
        <is>
          <t>Compact panning kit carried in the backpack on the overnight leg</t>
        </is>
      </c>
      <c r="C52" s="32" t="inlineStr">
        <is>
          <t>Estwing BP-14 pan + ASR 1/2" classifier + plastic snuffer + 2 vials</t>
        </is>
      </c>
      <c r="D52" s="33" t="n">
        <v>30</v>
      </c>
      <c r="E52" s="34" t="n">
        <v>7.26</v>
      </c>
      <c r="F52" s="11" t="inlineStr">
        <is>
          <t>n/a, assemble from parts above</t>
        </is>
      </c>
      <c r="G52" s="11" t="n">
        <v>5</v>
      </c>
      <c r="H52" s="11" t="inlineStr">
        <is>
          <t>Ideal weight/cost for the one overnight hike — everything needed for CNF-legal hand panning, nothing more</t>
        </is>
      </c>
      <c r="I52" s="11" t="inlineStr">
        <is>
          <t>Assembling a light kit from individually cheap parts (rather than buying a bundled kit that includes unwanted sluice parts) is the approach prospecting-gear guides suggest for backpackers — you get exactly the CNF-legal hand tools (pan, classifier, snuffer, vials) with none of the sluice/dredge gear the forest rules prohibit anyway.</t>
        </is>
      </c>
      <c r="J52" s="11" t="inlineStr">
        <is>
          <t>cheapest way to a complete legal kit; no wasted weight/cost on prohibited sluice components; components already priced individually above</t>
        </is>
      </c>
      <c r="K52" s="11" t="inlineStr">
        <is>
          <t>not pre-packaged — you assemble and stuff-sack it yourself</t>
        </is>
      </c>
      <c r="L52" s="35" t="inlineStr">
        <is>
          <t>Compact Prospecting Kit (pan, 2 classifiers, magnet, magnifier, 3 snuffers, 3 vials) minus sluice</t>
        </is>
      </c>
      <c r="M52" s="33" t="n">
        <v>38</v>
      </c>
      <c r="N52" s="34" t="n">
        <v>40</v>
      </c>
      <c r="O52" s="11" t="inlineStr">
        <is>
          <t>$18-25 used</t>
        </is>
      </c>
      <c r="P52" s="11" t="n">
        <v>4</v>
      </c>
      <c r="Q52" s="11" t="inlineStr">
        <is>
          <t>Good value if you deliberately leave the sluice parts in the truck/at home and pack only the legal hand tools</t>
        </is>
      </c>
      <c r="R52" s="11" t="inlineStr">
        <is>
          <t>Bundled starter kits are frequently recommended for first-timers since they include every small accessory (magnet, magnifier, multiple vials/snuffers) in one purchase — the trick prospecting guides note is to buy the kit for the accessories and just leave the sluice box at home for CNF-legal hand-panning trips.</t>
        </is>
      </c>
      <c r="S52" s="11" t="inlineStr">
        <is>
          <t>one purchase covers pan, classifier, magnet, magnifier, vials, snuffers; good value per accessory included</t>
        </is>
      </c>
      <c r="T52" s="11" t="inlineStr">
        <is>
          <t>includes sluice-box parts you can't legally use in Chattahoochee NF — extra weight/cost if you don't strip them out before packing</t>
        </is>
      </c>
      <c r="U52" s="36" t="inlineStr">
        <is>
          <t>Curated kit: Garrett 14" Gravity Trap pan + stainless classifier set + stainless crevice tools + brass snuffer, packed in a dedicated mesh stuff sack</t>
        </is>
      </c>
      <c r="V52" s="33" t="n">
        <v>52</v>
      </c>
      <c r="W52" s="34" t="n">
        <v>69.98999999999999</v>
      </c>
      <c r="X52" s="11" t="inlineStr">
        <is>
          <t>$45-65 assembled from used parts</t>
        </is>
      </c>
      <c r="Y52" s="11" t="n">
        <v>3</v>
      </c>
      <c r="Z52" s="11" t="inlineStr">
        <is>
          <t>The right call for whoever in the group plans to keep prospecting after this trip; overkill just for a single outing</t>
        </is>
      </c>
      <c r="AA52" s="11" t="inlineStr">
        <is>
          <t>Serious hobbyist prospectors build their own curated 'go bag' from name-brand individual components rather than a cheap bundled kit — the Garrett pan plus a real stainless classifier set and durable tools is what shows up repeatedly across TreasureNet/Cascade Prospecting gear reviews as the setup people are still using years later.</t>
        </is>
      </c>
      <c r="AB52" s="11" t="inlineStr">
        <is>
          <t>every component chosen for durability and fine-gold performance; will last many seasons, not just this one trip; dedicated mesh sack keeps it self-contained and separate from dry gear</t>
        </is>
      </c>
      <c r="AC52" s="11" t="inlineStr">
        <is>
          <t>most expensive assembled kit; heaviest of the three trail-kit tiers, though still light in absolute backpacking terms</t>
        </is>
      </c>
    </row>
    <row r="53" ht="75" customHeight="1">
      <c r="A53" s="31" t="inlineStr">
        <is>
          <t>sleep_system_30f</t>
        </is>
      </c>
      <c r="B53" s="10" t="inlineStr">
        <is>
          <t>30F-rated sleeping bag/quilt (RECOMMENDED default -- beginner-safe pick)</t>
        </is>
      </c>
      <c r="C53" s="32" t="inlineStr">
        <is>
          <t>Trestles 30</t>
        </is>
      </c>
      <c r="D53" s="33" t="n">
        <v>52</v>
      </c>
      <c r="E53" s="34" t="n">
        <v>99.95</v>
      </c>
      <c r="F53" s="11" t="inlineStr">
        <is>
          <t>$45-65 on REI Re/Gear</t>
        </is>
      </c>
      <c r="G53" s="11" t="n">
        <v>5</v>
      </c>
      <c r="H53" s="11" t="inlineStr">
        <is>
          <t>Verified fit: Vogel Oct lows 2020-25 averaged 39-48F, coldest night 29F (2022); a 30F bag + puffy + base layer covers this with the El Nino warm/wet outlook</t>
        </is>
      </c>
      <c r="I53" s="11" t="inlineStr">
        <is>
          <t>The standard budget synthetic 30F bag REI/CleverHiker point beginners to; synthetic fill keeps insulating if it gets damp, which matters given the wetter-than-normal Oct 2026 outlook.</t>
        </is>
      </c>
      <c r="J53" s="11" t="inlineStr">
        <is>
          <t>Synthetic — forgiving of damp tent/rain; full rectangular room; cheap enough for a first trip</t>
        </is>
      </c>
      <c r="K53" s="11" t="inlineStr">
        <is>
          <t>Bulkier/heavier than a 30F quilt; real-world warmth runs a few degrees warmer-rated</t>
        </is>
      </c>
      <c r="L53" s="35" t="inlineStr">
        <is>
          <t>Revelation 30 (stock, 850fp)</t>
        </is>
      </c>
      <c r="M53" s="33" t="n">
        <v>19.8</v>
      </c>
      <c r="N53" s="34" t="n">
        <v>365</v>
      </c>
      <c r="O53" s="11" t="inlineStr">
        <is>
          <t>$180-240 on r/ULgeartrade</t>
        </is>
      </c>
      <c r="P53" s="11" t="n">
        <v>3</v>
      </c>
      <c r="Q53" s="11" t="inlineStr">
        <is>
          <t>30F with draft collar plus a puffy/base layer comfortably covers the verified 39-48F average lows and the one-off 29F cold night</t>
        </is>
      </c>
      <c r="R53" s="11" t="inlineStr">
        <is>
          <t>The most-recommended value 30F quilt on r/Ultralight — roughly half the weight of a synthetic 30F bag; needs a good pad seal and a dry bag inside the pack liner given the wetter outlook.</t>
        </is>
      </c>
      <c r="S53" s="11" t="inlineStr">
        <is>
          <t>About half the weight/bulk of the budget synthetic 30F bag; draft collar now standard on 30F+; adjustable footbox</t>
        </is>
      </c>
      <c r="T53" s="11" t="inlineStr">
        <is>
          <t>Down needs to stay dry — non-negotiable dry-sack discipline given rain in the forecast; no zipper/hood, small learning curve</t>
        </is>
      </c>
      <c r="U53" s="36" t="inlineStr">
        <is>
          <t>Flex 30</t>
        </is>
      </c>
      <c r="V53" s="33" t="n">
        <v>20.3</v>
      </c>
      <c r="W53" s="34" t="n">
        <v>365</v>
      </c>
      <c r="X53" s="11" t="inlineStr">
        <is>
          <t>$230-290 on r/ULgeartrade</t>
        </is>
      </c>
      <c r="Y53" s="11" t="n">
        <v>2</v>
      </c>
      <c r="Z53" s="11" t="inlineStr">
        <is>
          <t>Comfort margin below the 30F rating covers an unusually cold, damp night with room to spare</t>
        </is>
      </c>
      <c r="AA53" s="11" t="inlineStr">
        <is>
          <t>Katabatic's pad-attachment system is repeatedly cited (Backpacking Light, The Trek) as best-in-class for sealing drafts; hikers report comfort noticeably below the stated rating, giving real margin on a genuinely cold outlier night.</t>
        </is>
      </c>
      <c r="AB53" s="11" t="inlineStr">
        <is>
          <t>Best-in-class draft sealing; 900fp water-resistant down shrugs off tent-wall condensation better than standard down; real margin below 30F</t>
        </is>
      </c>
      <c r="AC53" s="11" t="inlineStr">
        <is>
          <t>Same price as the value EE pick for a modest weight/performance gain — the value tier is the better dollar-for-dollar buy for a single trip</t>
        </is>
      </c>
    </row>
  </sheetData>
  <autoFilter ref="A2:AC2"/>
  <pageMargins left="0.4" right="0.4" top="0.5" bottom="0.5"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T15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26" customWidth="1" min="2" max="2"/>
    <col width="10" customWidth="1" min="3" max="3"/>
    <col width="16" customWidth="1" min="4" max="4"/>
    <col width="26" customWidth="1" min="5" max="5"/>
    <col width="11" customWidth="1" min="6" max="6"/>
    <col width="30" customWidth="1" min="7" max="7"/>
    <col width="10" customWidth="1" min="8" max="8"/>
    <col width="24" customWidth="1" min="9" max="9"/>
    <col width="20" customWidth="1" min="10" max="10"/>
    <col width="20" customWidth="1" min="11" max="11"/>
    <col width="40" customWidth="1" min="12" max="12"/>
    <col width="24" customWidth="1" min="13" max="13"/>
    <col width="30" customWidth="1" min="14" max="14"/>
    <col width="30" customWidth="1" min="15" max="15"/>
    <col width="30" customWidth="1" min="16" max="16"/>
    <col width="10" customWidth="1" min="17" max="17"/>
    <col width="10" customWidth="1" min="18" max="18"/>
    <col width="30" customWidth="1" min="19" max="19"/>
    <col width="12" customWidth="1" min="20" max="20"/>
  </cols>
  <sheetData>
    <row r="1" ht="32" customHeight="1">
      <c r="A1" s="9" t="inlineStr">
        <is>
          <t>Category</t>
        </is>
      </c>
      <c r="B1" s="9" t="inlineStr">
        <is>
          <t>Role</t>
        </is>
      </c>
      <c r="C1" s="9" t="inlineStr">
        <is>
          <t>Tier</t>
        </is>
      </c>
      <c r="D1" s="9" t="inlineStr">
        <is>
          <t>Brand</t>
        </is>
      </c>
      <c r="E1" s="9" t="inlineStr">
        <is>
          <t>Model</t>
        </is>
      </c>
      <c r="F1" s="9" t="inlineStr">
        <is>
          <t>Weight oz</t>
        </is>
      </c>
      <c r="G1" s="9" t="inlineStr">
        <is>
          <t>Weight note</t>
        </is>
      </c>
      <c r="H1" s="9" t="inlineStr">
        <is>
          <t>Price $</t>
        </is>
      </c>
      <c r="I1" s="9" t="inlineStr">
        <is>
          <t>Price URL</t>
        </is>
      </c>
      <c r="J1" s="9" t="inlineStr">
        <is>
          <t>Used price range</t>
        </is>
      </c>
      <c r="K1" s="9" t="inlineStr">
        <is>
          <t>Where to buy</t>
        </is>
      </c>
      <c r="L1" s="9" t="inlineStr">
        <is>
          <t>Community verdict</t>
        </is>
      </c>
      <c r="M1" s="9" t="inlineStr">
        <is>
          <t>Verdict sources</t>
        </is>
      </c>
      <c r="N1" s="9" t="inlineStr">
        <is>
          <t>Pros</t>
        </is>
      </c>
      <c r="O1" s="9" t="inlineStr">
        <is>
          <t>Cons</t>
        </is>
      </c>
      <c r="P1" s="9" t="inlineStr">
        <is>
          <t>Oct GA fit</t>
        </is>
      </c>
      <c r="Q1" s="9" t="inlineStr">
        <is>
          <t>Beginner score (1-5)</t>
        </is>
      </c>
      <c r="R1" s="9" t="inlineStr">
        <is>
          <t>Shared split (ways)</t>
        </is>
      </c>
      <c r="S1" s="9" t="inlineStr">
        <is>
          <t>Notes</t>
        </is>
      </c>
      <c r="T1" s="9" t="inlineStr">
        <is>
          <t>_key</t>
        </is>
      </c>
    </row>
    <row r="2">
      <c r="A2" s="37" t="inlineStr">
        <is>
          <t>backpack</t>
        </is>
      </c>
      <c r="B2" s="38" t="inlineStr">
        <is>
          <t>40-60L backpacking pack</t>
        </is>
      </c>
      <c r="C2" s="37" t="inlineStr">
        <is>
          <t>Budget</t>
        </is>
      </c>
      <c r="D2" s="37" t="inlineStr">
        <is>
          <t>Osprey</t>
        </is>
      </c>
      <c r="E2" s="37" t="inlineStr">
        <is>
          <t>Rook 65 (men's) / Renn 65 (women's)</t>
        </is>
      </c>
      <c r="F2" s="39" t="n">
        <v>66</v>
      </c>
      <c r="G2" s="38" t="inlineStr">
        <is>
          <t>~4 lb 2 oz (66 oz) per Osprey specs; heavier than UL packs but has a real suspended mesh back panel and All Mighty Guarantee warranty</t>
        </is>
      </c>
      <c r="H2" s="40" t="n">
        <v>205</v>
      </c>
      <c r="I2" s="41" t="inlineStr">
        <is>
          <t>https://www.rei.com/product/231463/osprey-rook-65-pack-mens</t>
        </is>
      </c>
      <c r="J2" s="38" t="inlineStr">
        <is>
          <t>$70-110 on REI Re/Gear or GearTrade</t>
        </is>
      </c>
      <c r="K2" s="38" t="inlineStr">
        <is>
          <t>REI, Osprey.com, Backcountry</t>
        </is>
      </c>
      <c r="L2" s="38" t="inlineStr">
        <is>
          <t>Repeatedly named the top budget/beginner pack by CleverHiker, SectionHiker and r/WildernessBackpacking threads — real Osprey suspension and durability at a fraction of the Exos/Aura price, but heavier and less organized than UL packs; fine for a first trip carrying 25-30 lb.</t>
        </is>
      </c>
      <c r="M2" s="38" t="inlineStr">
        <is>
          <t>https://sectionhiker.com/osprey-rook-50-backpack-review/, https://bettertrail.com/outdoor-gear/osprey-rook-50-backpack-review</t>
        </is>
      </c>
      <c r="N2" s="38" t="inlineStr">
        <is>
          <t>Suspended mesh back panel is comfortable loaded; Osprey All Mighty Guarantee (lifetime repair); Widely available, easy sizing/returns at REI</t>
        </is>
      </c>
      <c r="O2" s="38" t="inlineStr">
        <is>
          <t>Heavy vs UL packs (4+ lb); No real hipbelt pockets/stretch mesh vs pricier Osprey lines; Overkill capacity/weight for a base weight under 20 lb</t>
        </is>
      </c>
      <c r="P2" s="38" t="inlineStr">
        <is>
          <t>Plenty of room for a 20F bag + extra insulation layers for low-30s nights; external mesh lets wet rain gear dry while hiking</t>
        </is>
      </c>
      <c r="Q2" s="37" t="n">
        <v>5</v>
      </c>
      <c r="R2" s="37" t="n">
        <v>1</v>
      </c>
      <c r="S2" s="38" t="inlineStr">
        <is>
          <t>Not carried on the overnight if he already owns any pack — brief flags borrowing as the first lever before buying</t>
        </is>
      </c>
      <c r="T2">
        <f>A2&amp;"|"&amp;C2</f>
        <v/>
      </c>
    </row>
    <row r="3">
      <c r="A3" s="37" t="inlineStr">
        <is>
          <t>backpack</t>
        </is>
      </c>
      <c r="B3" s="38" t="inlineStr">
        <is>
          <t>40-60L backpacking pack</t>
        </is>
      </c>
      <c r="C3" s="37" t="inlineStr">
        <is>
          <t>Value</t>
        </is>
      </c>
      <c r="D3" s="37" t="inlineStr">
        <is>
          <t>REI Co-op</t>
        </is>
      </c>
      <c r="E3" s="37" t="inlineStr">
        <is>
          <t>Flash 55</t>
        </is>
      </c>
      <c r="F3" s="39" t="n">
        <v>45</v>
      </c>
      <c r="G3" s="38" t="inlineStr">
        <is>
          <t>2 lb 13 oz (45 oz) men's medium per REI/Switchback Travel specs</t>
        </is>
      </c>
      <c r="H3" s="40" t="n">
        <v>229</v>
      </c>
      <c r="I3" s="41" t="inlineStr">
        <is>
          <t>https://www.rei.com/product/236975/rei-co-op-flash-55-pack-mens</t>
        </is>
      </c>
      <c r="J3" s="38" t="inlineStr">
        <is>
          <t>$110-160 on REI Re/Gear</t>
        </is>
      </c>
      <c r="K3" s="38" t="inlineStr">
        <is>
          <t>REI</t>
        </is>
      </c>
      <c r="L3" s="38" t="inlineStr">
        <is>
          <t>Switchback Travel and CleverHiker both call the Flash 55 the price/weight/comfort sweet spot for loads under 30 lb — r/Ultralight regularly recommends it as the first "real" UL-adjacent pack before spending $300+ on a cottage brand.</t>
        </is>
      </c>
      <c r="M3" s="38" t="inlineStr">
        <is>
          <t>https://www.switchbacktravel.com/reviews/rei-co-op-flash-55, https://www.cleverhiker.com/backpacking/rei-co-op-flash-55-backpack-review/</t>
        </is>
      </c>
      <c r="N3" s="38" t="inlineStr">
        <is>
          <t>Half the weight of the Rook for $74 more; Removable top lid and framesheet to shed more weight; REI 1-year return policy for sizing risk</t>
        </is>
      </c>
      <c r="O3" s="38" t="inlineStr">
        <is>
          <t>Suspension starts to sag over ~30 lb loads; Fabric is less burly than Osprey's — mind rock scrambles</t>
        </is>
      </c>
      <c r="P3" s="38" t="inlineStr">
        <is>
          <t>Comfortably swallows a 20F bag, insulated pad, puffy and rain gear for one cold overnight with room to spare</t>
        </is>
      </c>
      <c r="Q3" s="37" t="n">
        <v>4</v>
      </c>
      <c r="R3" s="37" t="n">
        <v>1</v>
      </c>
      <c r="S3" s="38" t="inlineStr">
        <is>
          <t>REI member dividend/20%-off coupon periods are the best time to buy</t>
        </is>
      </c>
      <c r="T3">
        <f>A3&amp;"|"&amp;C3</f>
        <v/>
      </c>
    </row>
    <row r="4">
      <c r="A4" s="37" t="inlineStr">
        <is>
          <t>backpack</t>
        </is>
      </c>
      <c r="B4" s="38" t="inlineStr">
        <is>
          <t>40-60L backpacking pack</t>
        </is>
      </c>
      <c r="C4" s="37" t="inlineStr">
        <is>
          <t>Premium</t>
        </is>
      </c>
      <c r="D4" s="37" t="inlineStr">
        <is>
          <t>Gossamer Gear</t>
        </is>
      </c>
      <c r="E4" s="37" t="inlineStr">
        <is>
          <t>Mariposa 60</t>
        </is>
      </c>
      <c r="F4" s="39" t="n">
        <v>34.2</v>
      </c>
      <c r="G4" s="38" t="inlineStr">
        <is>
          <t>2 lb 2.2 oz (34.2 oz) medium, straight hipbelt, per Gossamer Gear specs</t>
        </is>
      </c>
      <c r="H4" s="40" t="n">
        <v>315</v>
      </c>
      <c r="I4" s="41" t="inlineStr">
        <is>
          <t>https://www.gossamergear.com/products/mariposa-60-lightweight-backpack</t>
        </is>
      </c>
      <c r="J4" s="38" t="inlineStr">
        <is>
          <t>$180-240 on r/ULgeartrade or GearTrade</t>
        </is>
      </c>
      <c r="K4" s="38" t="inlineStr">
        <is>
          <t>Gossamer Gear, REI (select colors)</t>
        </is>
      </c>
      <c r="L4" s="38" t="inlineStr">
        <is>
          <t>A perennial r/Ultralight and PCT/CDT favorite — Halfway Anywhere gear guides list it among the most-carried packs; reviewers call it the best balance of comfort-at-30-lb and true UL weight, though some surveys flag stitching failures on thru-hike-length wear.</t>
        </is>
      </c>
      <c r="M4" s="38" t="inlineStr">
        <is>
          <t>https://www.switchbacktravel.com/reviews/gossamer-gear-mariposa-60, https://gearjunkie.com/packs/gossamer-mariposa-60l-backpack-review</t>
        </is>
      </c>
      <c r="N4" s="38" t="inlineStr">
        <is>
          <t>Comfortably carries 25-30 lb despite UL weight; Roll-top + large front mesh pocket for wet gear; Removable framesheet/stays</t>
        </is>
      </c>
      <c r="O4" s="38" t="inlineStr">
        <is>
          <t>No load-hauling comfort above ~30 lb; Hipbelt pockets and rain cover sold separately; Sizing (torso/hipbelt) needs to be dialed in — order direct or try in person</t>
        </is>
      </c>
      <c r="P4" s="38" t="inlineStr">
        <is>
          <t>Overkill for one overnight but this is the pack serious GA/AT/PCT hikers graduate to if they keep backpacking after this trip</t>
        </is>
      </c>
      <c r="Q4" s="37" t="n">
        <v>3</v>
      </c>
      <c r="R4" s="37" t="n">
        <v>1</v>
      </c>
      <c r="S4" s="38" t="inlineStr">
        <is>
          <t>ULA Circuit ($300, 2 lb 6.5 oz, https://www.ula-equipment.com/product/circuit/) is the direct competitor — pick whichever fits torso length better</t>
        </is>
      </c>
      <c r="T4">
        <f>A4&amp;"|"&amp;C4</f>
        <v/>
      </c>
    </row>
    <row r="5">
      <c r="A5" s="37" t="inlineStr">
        <is>
          <t>tent_shelter</t>
        </is>
      </c>
      <c r="B5" s="38" t="inlineStr">
        <is>
          <t>1-person 3-season shelter (each hiker carries and owns his own tent, not split)</t>
        </is>
      </c>
      <c r="C5" s="37" t="inlineStr">
        <is>
          <t>Budget</t>
        </is>
      </c>
      <c r="D5" s="37" t="inlineStr">
        <is>
          <t>Kelty</t>
        </is>
      </c>
      <c r="E5" s="37" t="inlineStr">
        <is>
          <t>Late Start 1P Tent</t>
        </is>
      </c>
      <c r="F5" s="39" t="n">
        <v>57</v>
      </c>
      <c r="G5" s="38" t="inlineStr">
        <is>
          <t>3 lb 9 oz (57 oz) minimum trail weight per REI spec</t>
        </is>
      </c>
      <c r="H5" s="40" t="n">
        <v>149.95</v>
      </c>
      <c r="I5" s="41" t="inlineStr">
        <is>
          <t>https://www.rei.com/product/C17058/kelty-late-start-1p-tent</t>
        </is>
      </c>
      <c r="J5" s="38" t="inlineStr">
        <is>
          <t>n/a, new arrival</t>
        </is>
      </c>
      <c r="K5" s="38" t="inlineStr">
        <is>
          <t>REI</t>
        </is>
      </c>
      <c r="L5" s="38" t="inlineStr">
        <is>
          <t>REI's cheapest current 1-person freestanding backpacking tent -- 'Quick Corner' pole design pitches fast, full-coverage rainfly, straightforward freestanding setup that suits a first-time solo tent buyer.</t>
        </is>
      </c>
      <c r="M5" s="38" t="inlineStr">
        <is>
          <t>https://www.rei.com/product/C17058/kelty-late-start-1p-tent</t>
        </is>
      </c>
      <c r="N5" s="38" t="inlineStr">
        <is>
          <t>Freestanding, fast/easy pitch; Full-coverage rainfly; Cheapest in-stock 1P option with a return policy</t>
        </is>
      </c>
      <c r="O5" s="38" t="inlineStr">
        <is>
          <t>Heavier than UL 1P tents; New model, few reviews yet</t>
        </is>
      </c>
      <c r="P5" s="38" t="inlineStr">
        <is>
          <t>Freestanding pole tent handles rocky/root-y GA sites and is easy for a beginner to pitch solo in the dark or rain</t>
        </is>
      </c>
      <c r="Q5" s="37" t="n">
        <v>5</v>
      </c>
      <c r="R5" s="37" t="n">
        <v>1</v>
      </c>
      <c r="S5" s="38" t="inlineStr">
        <is>
          <t>2026-09-23: replaces the old shared 2-person REI Trail Hut 2 -- each hiker now carries/buys his own 1-person tent, full price, no split</t>
        </is>
      </c>
      <c r="T5">
        <f>A5&amp;"|"&amp;C5</f>
        <v/>
      </c>
    </row>
    <row r="6">
      <c r="A6" s="37" t="inlineStr">
        <is>
          <t>tent_shelter</t>
        </is>
      </c>
      <c r="B6" s="38" t="inlineStr">
        <is>
          <t>1-person 3-season shelter (each hiker carries and owns his own tent, not split)</t>
        </is>
      </c>
      <c r="C6" s="37" t="inlineStr">
        <is>
          <t>Value</t>
        </is>
      </c>
      <c r="D6" s="37" t="inlineStr">
        <is>
          <t>MSR</t>
        </is>
      </c>
      <c r="E6" s="37" t="inlineStr">
        <is>
          <t>Elixir 1 Tent with Footprint</t>
        </is>
      </c>
      <c r="F6" s="39" t="n">
        <v>65</v>
      </c>
      <c r="G6" s="38" t="inlineStr">
        <is>
          <t>4 lb 1 oz (65 oz) minimum trail weight per REI spec</t>
        </is>
      </c>
      <c r="H6" s="40" t="n">
        <v>289.95</v>
      </c>
      <c r="I6" s="41" t="inlineStr">
        <is>
          <t>https://www.rei.com/product/246230/msr-elixir-1-tent-with-footprint</t>
        </is>
      </c>
      <c r="J6" s="38" t="inlineStr">
        <is>
          <t>$150-200 used</t>
        </is>
      </c>
      <c r="K6" s="38" t="inlineStr">
        <is>
          <t>REI</t>
        </is>
      </c>
      <c r="L6" s="38" t="inlineStr">
        <is>
          <t>REI markets the Elixir line explicitly to newer backpackers -- freestanding traditional pole tent (not trekking-pole-only, not DCF), roomy 18 sq ft interior, includes footprint.</t>
        </is>
      </c>
      <c r="M6" s="38" t="inlineStr">
        <is>
          <t>https://www.rei.com/product/246230/msr-elixir-1-tent-with-footprint</t>
        </is>
      </c>
      <c r="N6" s="38" t="inlineStr">
        <is>
          <t>Freestanding, beginner-friendly per REI's own description; Roomy 18 sq ft floor, tall 39in headroom; Includes footprint</t>
        </is>
      </c>
      <c r="O6" s="38" t="inlineStr">
        <is>
          <t>Heavier than UL trekking-pole shelters; Not as light as the old shared 2P split-weight math</t>
        </is>
      </c>
      <c r="P6" s="38" t="inlineStr">
        <is>
          <t>Easy solo pitch on rocky NC/GA sites, full double-wall handles humid cold-30s condensation well</t>
        </is>
      </c>
      <c r="Q6" s="37" t="n">
        <v>5</v>
      </c>
      <c r="R6" s="37" t="n">
        <v>1</v>
      </c>
      <c r="S6" s="38" t="inlineStr">
        <is>
          <t>2026-09-23: replaces the old shared 2-person Durston X-Mid 2 (trekking-pole-only, beginner_score 3) -- freestanding 1-person alternative, full price, no split</t>
        </is>
      </c>
      <c r="T6">
        <f>A6&amp;"|"&amp;C6</f>
        <v/>
      </c>
    </row>
    <row r="7">
      <c r="A7" s="37" t="inlineStr">
        <is>
          <t>tent_shelter</t>
        </is>
      </c>
      <c r="B7" s="38" t="inlineStr">
        <is>
          <t>1-person 3-season shelter (each hiker carries and owns his own tent, not split)</t>
        </is>
      </c>
      <c r="C7" s="37" t="inlineStr">
        <is>
          <t>Premium</t>
        </is>
      </c>
      <c r="D7" s="37" t="inlineStr">
        <is>
          <t>NEMO</t>
        </is>
      </c>
      <c r="E7" s="37" t="inlineStr">
        <is>
          <t>Dragonfly OSMO 1P Ultralight Backpacking Tent</t>
        </is>
      </c>
      <c r="F7" s="39" t="n">
        <v>34</v>
      </c>
      <c r="G7" s="38" t="inlineStr">
        <is>
          <t>~2 lb 2 oz (34 oz) minimum trail weight per NEMO/REI spec</t>
        </is>
      </c>
      <c r="H7" s="40" t="n">
        <v>499.95</v>
      </c>
      <c r="I7" s="41" t="inlineStr">
        <is>
          <t>https://www.rei.com/product/C01602/nemo-dragonfly-osmo-1p-ultralight-backpacking-tent</t>
        </is>
      </c>
      <c r="J7" s="38" t="inlineStr">
        <is>
          <t>$300-380 used, holds value well</t>
        </is>
      </c>
      <c r="K7" s="38" t="inlineStr">
        <is>
          <t>REI</t>
        </is>
      </c>
      <c r="L7" s="38" t="inlineStr">
        <is>
          <t>One of the most-recommended freestanding 1-person UL tents in CleverHiker/OutdoorGearLab roundups -- true freestanding pole design (not DCF, not trekking-pole-only), light enough to matter, easy livability for a first solo backpacking tent.</t>
        </is>
      </c>
      <c r="M7" s="38" t="inlineStr">
        <is>
          <t>https://www.rei.com/product/C01602/nemo-dragonfly-osmo-1p-ultralight-backpacking-tent</t>
        </is>
      </c>
      <c r="N7" s="38" t="inlineStr">
        <is>
          <t>True freestanding -- no trekking poles/DCF pitch skills required; Well under 2.5 lb; High headroom/livability for the weight</t>
        </is>
      </c>
      <c r="O7" s="38" t="inlineStr">
        <is>
          <t>$499.95 is a real spend for one trip; Still needs practice pitching before the trip</t>
        </is>
      </c>
      <c r="P7" s="38" t="inlineStr">
        <is>
          <t>Freestanding and forgiving for a beginner while being light enough to actually enjoy carrying solo</t>
        </is>
      </c>
      <c r="Q7" s="37" t="n">
        <v>4</v>
      </c>
      <c r="R7" s="37" t="n">
        <v>1</v>
      </c>
      <c r="S7" s="38" t="inlineStr">
        <is>
          <t>2026-09-23: replaces the old shared 2-person Zpacks Duplex (single-wall DCF, beginner_score 2) -- freestanding, beginner-friendly 1-person premium pick, full price, no split</t>
        </is>
      </c>
      <c r="T7">
        <f>A7&amp;"|"&amp;C7</f>
        <v/>
      </c>
    </row>
    <row r="8">
      <c r="A8" s="37" t="inlineStr">
        <is>
          <t>sleep_system</t>
        </is>
      </c>
      <c r="B8" s="38" t="inlineStr">
        <is>
          <t>20F-rated sleeping bag/quilt</t>
        </is>
      </c>
      <c r="C8" s="37" t="inlineStr">
        <is>
          <t>Budget</t>
        </is>
      </c>
      <c r="D8" s="37" t="inlineStr">
        <is>
          <t>Marmot</t>
        </is>
      </c>
      <c r="E8" s="37" t="inlineStr">
        <is>
          <t>Trestles Elite Eco 20 (or Kelty Cosmic 20 Synthetic)</t>
        </is>
      </c>
      <c r="F8" s="39" t="n">
        <v>53</v>
      </c>
      <c r="G8" s="38" t="inlineStr">
        <is>
          <t>Trestles 15 synthetic ~3.3 lb (53 oz) regular; Kelty Cosmic Synthetic 20 runs similar (~2.9-3.5 lb depending on source)</t>
        </is>
      </c>
      <c r="H8" s="40" t="n">
        <v>179</v>
      </c>
      <c r="I8" s="41" t="inlineStr">
        <is>
          <t>https://www.rei.com/product/245787/marmot-trestles-elite-eco-20-sleeping-bag</t>
        </is>
      </c>
      <c r="J8" s="38" t="inlineStr">
        <is>
          <t>$40-70 on REI Re/Gear/GearTrade</t>
        </is>
      </c>
      <c r="K8" s="38" t="inlineStr">
        <is>
          <t>REI, Backcountry, Kelty.com</t>
        </is>
      </c>
      <c r="L8" s="38" t="inlineStr">
        <is>
          <t>Rokslide and r/WildernessBackpacking repeatedly land on Marmot Trestles and Kelty Cosmic as the 'good enough, won't fail you' budget synthetic bags — synthetic fill shrugs off tent condensation and damp GA fall air, unlike a down bag that isn't babied.</t>
        </is>
      </c>
      <c r="M8" s="38" t="inlineStr">
        <is>
          <t>https://rokslide.com/forums/threads/need-an-budget-sleeping-bag.270479/, https://redditrecs.com/outdoor-sleeping-bag/model/kelty-cosmic-down-20/</t>
        </is>
      </c>
      <c r="N8" s="38" t="inlineStr">
        <is>
          <t>Synthetic fill keeps insulating if it gets damp — good for a first-timer who may not baby the bag; Cheap enough that a bad first backpacking trip isn't a $300 loss; Full rectangular room for side-sleepers vs. a mummy/quilt</t>
        </is>
      </c>
      <c r="O8" s="38" t="inlineStr">
        <is>
          <t>Bulkier/heavier to pack than the quilt options; Real-world warmth often runs a few degrees warmer-rated than actual — plan to layer at 15-20F rating for low-30s nights; Not shaped for use as a quilt with a pad system</t>
        </is>
      </c>
      <c r="P8" s="38" t="inlineStr">
        <is>
          <t>A traditional zippered bag is the most beginner-proof choice for someone who has never used a quilt — full hood and draft collar handle low-30s GA nights without needing to learn quilt draft-sealing technique</t>
        </is>
      </c>
      <c r="Q8" s="37" t="n">
        <v>5</v>
      </c>
      <c r="R8" s="37" t="n">
        <v>1</v>
      </c>
      <c r="S8" s="38" t="inlineStr">
        <is>
          <t>This is the CLOSEST swap to what the existing gear.md already recommends (Hyke &amp; Byke Katahdin); Trestles/Cosmic are the more frequently reddit-endorsed version of the same budget-synthetic-bag idea</t>
        </is>
      </c>
      <c r="T8">
        <f>A8&amp;"|"&amp;C8</f>
        <v/>
      </c>
    </row>
    <row r="9">
      <c r="A9" s="37" t="inlineStr">
        <is>
          <t>sleep_system</t>
        </is>
      </c>
      <c r="B9" s="38" t="inlineStr">
        <is>
          <t>20F-rated sleeping bag/quilt</t>
        </is>
      </c>
      <c r="C9" s="37" t="inlineStr">
        <is>
          <t>Value</t>
        </is>
      </c>
      <c r="D9" s="37" t="inlineStr">
        <is>
          <t>Enlightened Equipment</t>
        </is>
      </c>
      <c r="E9" s="37" t="inlineStr">
        <is>
          <t>Revelation 20 (stock, 850fp)</t>
        </is>
      </c>
      <c r="F9" s="39" t="n">
        <v>26</v>
      </c>
      <c r="G9" s="38" t="inlineStr">
        <is>
          <t>Stock Revelation 20F, Regular/Regular ~26 oz with 850fp down (950fp version is lighter, ~20.9 oz)</t>
        </is>
      </c>
      <c r="H9" s="40" t="n">
        <v>280</v>
      </c>
      <c r="I9" s="41" t="inlineStr">
        <is>
          <t>https://enlightenedequipment.com/revelation-sleeping-quilt/</t>
        </is>
      </c>
      <c r="J9" s="38" t="inlineStr">
        <is>
          <t>$180-260 on r/ULgeartrade — very liquid used market</t>
        </is>
      </c>
      <c r="K9" s="38" t="inlineStr">
        <is>
          <t>Enlightened Equipment (direct)</t>
        </is>
      </c>
      <c r="L9" s="38" t="inlineStr">
        <is>
          <t>The most-recommended value quilt on r/Ultralight and named one of the best quilts of 2026 by The Trek; half the weight of a budget synthetic bag for a modest price step up, but a quilt requires a good pad seal and is a learning curve for someone who's never used one.</t>
        </is>
      </c>
      <c r="M9" s="38" t="inlineStr">
        <is>
          <t>https://sectionhiker.com/enlightened-equipment-revelation-20-stock-quilt-review/, https://thetrek.co/enlightened-equipment-revelation-review/</t>
        </is>
      </c>
      <c r="N9" s="38" t="inlineStr">
        <is>
          <t>Roughly half the packed weight/bulk of a synthetic budget bag; Adjustable footbox/straps to seal drafts once you learn the technique; Huge size/temp/fabric customization if buying custom instead of stock</t>
        </is>
      </c>
      <c r="O9" s="38" t="inlineStr">
        <is>
          <t>Down loses loft if it gets wet — needs a dry bag inside the pack liner, non-negotiable for a rainy GA trip; No hood/zipper — first-timers need 5 minutes of practice sealing the footbox and cinching around the pad so cold air doesn't leak in; Stock sizing may not fit larger/smaller-than-average sleepers as well as custom</t>
        </is>
      </c>
      <c r="P9" s="38" t="inlineStr">
        <is>
          <t>20F rating with a good pad seal handles low-30s fine; pack it in its own dry sack inside the pack liner given the rain forecast</t>
        </is>
      </c>
      <c r="Q9" s="37" t="n">
        <v>3</v>
      </c>
      <c r="R9" s="37" t="n">
        <v>1</v>
      </c>
      <c r="S9" s="38" t="inlineStr">
        <is>
          <t>Explain to a first-timer: a quilt has no zipper or full hood — it drapes over you and straps under the pad, saving weight by not insulating the compressed underside where a pad already does that job; wear a warm hat since the quilt has no hood</t>
        </is>
      </c>
      <c r="T9">
        <f>A9&amp;"|"&amp;C9</f>
        <v/>
      </c>
    </row>
    <row r="10">
      <c r="A10" s="37" t="inlineStr">
        <is>
          <t>sleep_system</t>
        </is>
      </c>
      <c r="B10" s="38" t="inlineStr">
        <is>
          <t>20F-rated sleeping bag/quilt</t>
        </is>
      </c>
      <c r="C10" s="37" t="inlineStr">
        <is>
          <t>Premium</t>
        </is>
      </c>
      <c r="D10" s="37" t="inlineStr">
        <is>
          <t>Katabatic Gear</t>
        </is>
      </c>
      <c r="E10" s="37" t="inlineStr">
        <is>
          <t>Alsek 22</t>
        </is>
      </c>
      <c r="F10" s="39" t="n">
        <v>25.5</v>
      </c>
      <c r="G10" s="38" t="inlineStr">
        <is>
          <t>25.5 oz stated, range 20.9-27 oz by size; one tested Regular weighed 1 lb 7.3 oz per GearJunkie</t>
        </is>
      </c>
      <c r="H10" s="40" t="n">
        <v>399</v>
      </c>
      <c r="I10" s="41" t="inlineStr">
        <is>
          <t>https://katabaticgear.com/collections/elite-quilts</t>
        </is>
      </c>
      <c r="J10" s="38" t="inlineStr">
        <is>
          <t>$260-340 on r/ULgeartrade</t>
        </is>
      </c>
      <c r="K10" s="38" t="inlineStr">
        <is>
          <t>Katabatic Gear (direct)</t>
        </is>
      </c>
      <c r="L10" s="38" t="inlineStr">
        <is>
          <t>Widely regarded as the endgame 3-season quilt — GearJunkie and The Hiking Life (250+ nights of testing) both praise its pad-attachment system and comfort well below its rating; hikers report being comfortable 6-7F colder than the 22F rating with a base layer and beanie.</t>
        </is>
      </c>
      <c r="M10" s="38" t="inlineStr">
        <is>
          <t>https://gearjunkie.com/camping/katabatic-alsek-22-review, https://thehikinglife.com/2024/11/gear-review-katabatic-alsek-22-quilt-250-nights/</t>
        </is>
      </c>
      <c r="N10" s="38" t="inlineStr">
        <is>
          <t>Best-in-class pad attachment system minimizes draft gaps vs. cheaper quilts; Consistently rated warmer than its number in real-world use — real margin for low-30s nights; Pertex Quantum shell is more wind/down-proof than typical budget shells</t>
        </is>
      </c>
      <c r="O10" s="38" t="inlineStr">
        <is>
          <t>$399 base price, more with sizing/fill upgrades; Still down — same wet-weather packing discipline as the EE pick; Best value only shows up over many nights of use, not a one-off trip</t>
        </is>
      </c>
      <c r="P10" s="38" t="inlineStr">
        <is>
          <t>Rated margin (comfortable well below 22F per user reports) gives real buffer against an unexpectedly cold, damp low-30s night</t>
        </is>
      </c>
      <c r="Q10" s="37" t="n">
        <v>2</v>
      </c>
      <c r="R10" s="37" t="n">
        <v>1</v>
      </c>
      <c r="S10" s="38" t="inlineStr">
        <is>
          <t>This is the tier serious backpackers buy after they've decided quilts work for them — not a first purchase before this trip</t>
        </is>
      </c>
      <c r="T10">
        <f>A10&amp;"|"&amp;C10</f>
        <v/>
      </c>
    </row>
    <row r="11">
      <c r="A11" s="37" t="inlineStr">
        <is>
          <t>sleeping_pad</t>
        </is>
      </c>
      <c r="B11" s="38" t="inlineStr">
        <is>
          <t>insulated pad, R&gt;=4 for October</t>
        </is>
      </c>
      <c r="C11" s="37" t="inlineStr">
        <is>
          <t>Budget</t>
        </is>
      </c>
      <c r="D11" s="37" t="inlineStr">
        <is>
          <t>Klymit</t>
        </is>
      </c>
      <c r="E11" s="37" t="inlineStr">
        <is>
          <t>Insulated Static V</t>
        </is>
      </c>
      <c r="F11" s="39" t="n">
        <v>25</v>
      </c>
      <c r="G11" s="38" t="inlineStr">
        <is>
          <t>Insulated Static V lists ~25 oz per Klymit specs (Lite version 19.6 oz has lower R-value, check spec before buying — need the full Insulated, not the Lite/Base, to clear R4)</t>
        </is>
      </c>
      <c r="H11" s="40" t="n">
        <v>74.20999999999999</v>
      </c>
      <c r="I11" s="41" t="inlineStr">
        <is>
          <t>https://www.amazon.com/Insulated-Inflatable-Comfortable-Lightweight-Backpacking/dp/B07YP8QDJR</t>
        </is>
      </c>
      <c r="J11" s="38" t="inlineStr">
        <is>
          <t>$25-40 on GearTrade/Facebook Marketplace</t>
        </is>
      </c>
      <c r="K11" s="38" t="inlineStr">
        <is>
          <t>Amazon, REI</t>
        </is>
      </c>
      <c r="L11" s="38" t="inlineStr">
        <is>
          <t>Frequently cited on r/WildernessBackpacking/r/CampingGear as the cheap pad that actually meets a real R-value number (4.4, tested) rather than a marketing claim — noisier crinkly fabric than premium pads and cold spots between air chambers are the recurring complaint, but it does the job for the price.</t>
        </is>
      </c>
      <c r="M11" s="38" t="inlineStr">
        <is>
          <t>https://gearjunkie.com/camping/sleeping-bags/klymit-insulated-static-v-lite-sleeping-pad-mat-review, https://klymit.com/pages/r-value</t>
        </is>
      </c>
      <c r="N11" s="38" t="inlineStr">
        <is>
          <t>R-value 4.4 genuinely clears the Oct-in-GA bar, unlike most sub-$50 pads; V-chamber design limits air movement/cold spots better than flat baffles; Cheap enough that a hole on a first trip isn't a big loss</t>
        </is>
      </c>
      <c r="O11" s="38" t="inlineStr">
        <is>
          <t>Noisy fabric — crinkles when you move, a known complaint in tent-mate situations; Bulkier packed size than premium pads; Field repair patches recommended — pack the included kit</t>
        </is>
      </c>
      <c r="P11" s="38" t="inlineStr">
        <is>
          <t>Meets the R&gt;=4 target for low-30s nights on the ground — this is the actual gear requirement, not just a nice-to-have, since an uninsulated pad is the #1 cause of a cold night regardless of bag rating</t>
        </is>
      </c>
      <c r="Q11" s="37" t="n">
        <v>4</v>
      </c>
      <c r="R11" s="37" t="n">
        <v>1</v>
      </c>
      <c r="S11" s="38" t="inlineStr">
        <is>
          <t>Do not substitute the Static V2 (non-insulated, R~1.3) or Static V Lite by mistake — confirm 'Insulated' in the listing title before buying</t>
        </is>
      </c>
      <c r="T11">
        <f>A11&amp;"|"&amp;C11</f>
        <v/>
      </c>
    </row>
    <row r="12">
      <c r="A12" s="37" t="inlineStr">
        <is>
          <t>sleeping_pad</t>
        </is>
      </c>
      <c r="B12" s="38" t="inlineStr">
        <is>
          <t>insulated pad, R&gt;=4 for October</t>
        </is>
      </c>
      <c r="C12" s="37" t="inlineStr">
        <is>
          <t>Value</t>
        </is>
      </c>
      <c r="D12" s="37" t="inlineStr">
        <is>
          <t>NEMO</t>
        </is>
      </c>
      <c r="E12" s="37" t="inlineStr">
        <is>
          <t>Tensor All-Season Ultralight Insulated</t>
        </is>
      </c>
      <c r="F12" s="39" t="n">
        <v>14.1</v>
      </c>
      <c r="G12" s="38" t="inlineStr">
        <is>
          <t>14.1 oz regular per NEMO/REI specs</t>
        </is>
      </c>
      <c r="H12" s="40" t="n">
        <v>199.95</v>
      </c>
      <c r="I12" s="41" t="inlineStr">
        <is>
          <t>https://www.rei.com/product/228436/nemo-tensor-all-season-ultralight-insulated-sleeping-pad</t>
        </is>
      </c>
      <c r="J12" s="38" t="inlineStr">
        <is>
          <t>$110-150 on REI Re/Gear</t>
        </is>
      </c>
      <c r="K12" s="38" t="inlineStr">
        <is>
          <t>REI, NEMO Equipment, Backcountry</t>
        </is>
      </c>
      <c r="L12" s="38" t="inlineStr">
        <is>
          <t>R-value 5.4 is well above the Oct-GA threshold at a class-leading 14.1 oz; the Tensor line is one of the most recommended insulated pads across r/Ultralight and CleverHiker/OutdoorGearLab testing for the packed-size-to-warmth ratio, though the baffled top can feel slippery without a sheet.</t>
        </is>
      </c>
      <c r="M12" s="38" t="inlineStr">
        <is>
          <t>https://www.nemoequipment.com/products/tensor-all-season-insulated-sleeping-pad, https://thetrek.co/nemo-tensor-all-season-ultralight-insulated-sleeping-pad-review/</t>
        </is>
      </c>
      <c r="N12" s="38" t="inlineStr">
        <is>
          <t>R 5.4 gives real margin below freezing at 1/4 the packed size and weight of the Klymit; 3.5in thick — comfortable for side sleepers; Field repair kit included</t>
        </is>
      </c>
      <c r="O12" s="38" t="inlineStr">
        <is>
          <t>$200 is a real step up from the budget pad; Some users report the top fabric feels slick — pairs well with a sheet or sleeping bag with pad-sleeve; Baffled construction is puncture-repairable but a bigger loss if it fails on trail</t>
        </is>
      </c>
      <c r="P12" s="38" t="inlineStr">
        <is>
          <t>R 5.4 is comfortably above the R&gt;=4 target with margin for an unexpectedly cold night, at a fraction of the bulk of foam or budget air pads</t>
        </is>
      </c>
      <c r="Q12" s="37" t="n">
        <v>4</v>
      </c>
      <c r="R12" s="37" t="n">
        <v>1</v>
      </c>
      <c r="S12" s="38" t="inlineStr">
        <is>
          <t>The standard Tensor Insulated (non All-Season) is R3.5 and would NOT reliably clear the Oct-GA bar alone — the All-Season or Ether Light XT (R3.2, needs pairing with a lightweight foam pad or the budget Klymit for backup) is the one to buy</t>
        </is>
      </c>
      <c r="T12">
        <f>A12&amp;"|"&amp;C12</f>
        <v/>
      </c>
    </row>
    <row r="13">
      <c r="A13" s="37" t="inlineStr">
        <is>
          <t>sleeping_pad</t>
        </is>
      </c>
      <c r="B13" s="38" t="inlineStr">
        <is>
          <t>insulated pad, R&gt;=4 for October</t>
        </is>
      </c>
      <c r="C13" s="37" t="inlineStr">
        <is>
          <t>Premium</t>
        </is>
      </c>
      <c r="D13" s="37" t="inlineStr">
        <is>
          <t>NEMO</t>
        </is>
      </c>
      <c r="E13" s="37" t="inlineStr">
        <is>
          <t>Tensor Extreme Conditions</t>
        </is>
      </c>
      <c r="F13" s="39" t="n">
        <v>19</v>
      </c>
      <c r="G13" s="38" t="inlineStr">
        <is>
          <t>~1 lb 3 oz (19 oz) per NEMO specs, R-value 8.5</t>
        </is>
      </c>
      <c r="H13" s="40" t="n">
        <v>259.95</v>
      </c>
      <c r="I13" s="41" t="inlineStr">
        <is>
          <t>https://www.nemoequipment.com/products/tensor-extreme-ultralight-sleeping-pad</t>
        </is>
      </c>
      <c r="J13" s="38" t="inlineStr">
        <is>
          <t>$160-200 on REI Re/Gear (newer model, less used supply)</t>
        </is>
      </c>
      <c r="K13" s="38" t="inlineStr">
        <is>
          <t>NEMO Equipment, REI</t>
        </is>
      </c>
      <c r="L13" s="38" t="inlineStr">
        <is>
          <t>Marketed and reviewed as the warmest ultralight pad on the market (R 8.5) — serious cold-weather/shoulder-season backpackers cite it as the pad they upgrade to once they've been cold once too often; well beyond what October GA strictly requires but the community endgame pick for anyone who camps into winter.</t>
        </is>
      </c>
      <c r="M13" s="38" t="inlineStr">
        <is>
          <t>https://www.rei.com/product/228437/nemo-tensor-extreme-conditions-ultralight-insulated-sleeping-pad, https://www.nemoequipment.com/products/tensor-extreme-ultralight-sleeping-pad</t>
        </is>
      </c>
      <c r="N13" s="38" t="inlineStr">
        <is>
          <t>R 8.5 covers well below 0F — huge margin for this trip's low-30s target; Same packed-size efficiency as the rest of the Tensor line; Doubles as year-round gear if the buyer keeps backpacking into winter</t>
        </is>
      </c>
      <c r="O13" s="38" t="inlineStr">
        <is>
          <t>Overkill R-value for an October GA overnight — the All-Season pad already covers this trip with margin; Highest price in this category; Thicker/heavier than the All-Season for a warmth margin this trip doesn't need</t>
        </is>
      </c>
      <c r="P13" s="38" t="inlineStr">
        <is>
          <t>Massive overkill for low-30s GA but zero risk of a cold night; only worth the premium if this is the start of a longer shoulder-season backpacking habit, not just this one trip</t>
        </is>
      </c>
      <c r="Q13" s="37" t="n">
        <v>3</v>
      </c>
      <c r="R13" s="37" t="n">
        <v>1</v>
      </c>
      <c r="S13" s="38" t="inlineStr">
        <is>
          <t>For this specific trip the value-tier Tensor All-Season is the better dollar-for-dollar buy — list this pick mainly for someone who wants one pad for life</t>
        </is>
      </c>
      <c r="T13">
        <f>A13&amp;"|"&amp;C13</f>
        <v/>
      </c>
    </row>
    <row r="14">
      <c r="A14" s="37" t="inlineStr">
        <is>
          <t>pillow</t>
        </is>
      </c>
      <c r="B14" s="38" t="inlineStr">
        <is>
          <t>backpacking pillow</t>
        </is>
      </c>
      <c r="C14" s="37" t="inlineStr">
        <is>
          <t>Budget</t>
        </is>
      </c>
      <c r="D14" s="37" t="inlineStr">
        <is>
          <t>DIY</t>
        </is>
      </c>
      <c r="E14" s="37" t="inlineStr">
        <is>
          <t>Stuff sack filled with spare clothes (or generic inflatable pillow)</t>
        </is>
      </c>
      <c r="F14" s="39" t="n">
        <v>2</v>
      </c>
      <c r="G14" s="38" t="inlineStr">
        <is>
          <t>A stuff sack you're already carrying + a puffy/fleece stuffed inside is ~0 marginal oz; a generic $10 inflatable pillow runs 2-3 oz</t>
        </is>
      </c>
      <c r="H14" s="40" t="n">
        <v>20</v>
      </c>
      <c r="I14" s="41" t="inlineStr">
        <is>
          <t>https://www.amazon.com/dp/B0896WCB5D</t>
        </is>
      </c>
      <c r="J14" s="38" t="inlineStr">
        <is>
          <t>n/a - free</t>
        </is>
      </c>
      <c r="K14" s="38" t="inlineStr">
        <is>
          <t>Already-owned gear</t>
        </is>
      </c>
      <c r="L14" s="38" t="inlineStr">
        <is>
          <t>The most common r/Ultralight and r/WildernessBackpacking answer to 'what pillow do you use' is 'stuff my puffy/spare clothes in a stuff sack' — it's the community-endorsed 'skip buying this' item since you're already carrying the clothes and sack.</t>
        </is>
      </c>
      <c r="M14" s="38" t="inlineStr">
        <is>
          <t>https://sectionhiker.com/ultralight-backpacking-tent-footprint-substitutions/</t>
        </is>
      </c>
      <c r="N14" s="38" t="inlineStr">
        <is>
          <t>Free — uses gear already in the pack; Zero risk of a puncture ruining sleep; Adjustable firmness by how much you stuff in</t>
        </is>
      </c>
      <c r="O14" s="38" t="inlineStr">
        <is>
          <t>Less consistently comfortable than a shaped inflatable pillow; Clothes inside get compressed/wrinkled overnight</t>
        </is>
      </c>
      <c r="P14" s="38" t="inlineStr">
        <is>
          <t>Works fine and the clothes being stuffed (puffy, base layer) are already needed for cold-night insulation anyway</t>
        </is>
      </c>
      <c r="Q14" s="37" t="n">
        <v>4</v>
      </c>
      <c r="R14" s="37" t="n">
        <v>1</v>
      </c>
      <c r="S14" s="38" t="inlineStr">
        <is>
          <t>If buying something instead: any ~$10-12 generic inflatable pillow from Amazon/Walmart is the fallback budget buy</t>
        </is>
      </c>
      <c r="T14">
        <f>A14&amp;"|"&amp;C14</f>
        <v/>
      </c>
    </row>
    <row r="15">
      <c r="A15" s="37" t="inlineStr">
        <is>
          <t>pillow</t>
        </is>
      </c>
      <c r="B15" s="38" t="inlineStr">
        <is>
          <t>backpacking pillow</t>
        </is>
      </c>
      <c r="C15" s="37" t="inlineStr">
        <is>
          <t>Value</t>
        </is>
      </c>
      <c r="D15" s="37" t="inlineStr">
        <is>
          <t>Sea to Summit</t>
        </is>
      </c>
      <c r="E15" s="37" t="inlineStr">
        <is>
          <t>Aeros Down Pillow (Regular)</t>
        </is>
      </c>
      <c r="F15" s="39" t="n">
        <v>2.5</v>
      </c>
      <c r="G15" s="38" t="inlineStr">
        <is>
          <t>~2.5 oz per Sea to Summit specs for the down-insulated Regular</t>
        </is>
      </c>
      <c r="H15" s="40" t="n">
        <v>64.95</v>
      </c>
      <c r="I15" s="41" t="inlineStr">
        <is>
          <t>https://seatosummit.com/products/aeros-down-pillow</t>
        </is>
      </c>
      <c r="J15" s="38" t="inlineStr">
        <is>
          <t>$25-35 on REI Re/Gear</t>
        </is>
      </c>
      <c r="K15" s="38" t="inlineStr">
        <is>
          <t>REI, Sea to Summit, Backcountry</t>
        </is>
      </c>
      <c r="L15" s="38" t="inlineStr">
        <is>
          <t>Sea to Summit's Aeros line is the pillow most frequently named a 'worth it' small upgrade on backpacking gear lists and lighterpack shares — TPU air bladder is quiet (unlike cheaper crinkly pillows) and the down-insulated version adds a touch of warmth against the head on cold nights.</t>
        </is>
      </c>
      <c r="M15" s="38" t="inlineStr">
        <is>
          <t>https://www.rei.com/product/136410/sea-to-summit-aeros-pillow</t>
        </is>
      </c>
      <c r="N15" s="38" t="inlineStr">
        <is>
          <t>Quiet TPU bladder — no crinkle noise next to a tentmate; Down-insulated version is noticeably warmer against the head on cold nights; Packs down to fist-size</t>
        </is>
      </c>
      <c r="O15" s="38" t="inlineStr">
        <is>
          <t>Still an inflatable — can develop a slow leak; $55 is a real spend for a pillow</t>
        </is>
      </c>
      <c r="P15" s="38" t="inlineStr">
        <is>
          <t>The down-insulated version's small warmth boost is a genuine (if minor) plus on low-30s nights vs. a non-insulated inflatable</t>
        </is>
      </c>
      <c r="Q15" s="37" t="n">
        <v>4</v>
      </c>
      <c r="R15" s="37" t="n">
        <v>1</v>
      </c>
      <c r="S15" s="38" t="inlineStr">
        <is>
          <t>The standard (non-down) Aeros Premium is ~$10 cheaper and works fine too if warmth-at-the-head doesn't matter | TIER ODDITY: Value ($64.95) costs more than Premium ($59.95) in this category -- kept as sourced, not auto-corrected.</t>
        </is>
      </c>
      <c r="T15">
        <f>A15&amp;"|"&amp;C15</f>
        <v/>
      </c>
    </row>
    <row r="16">
      <c r="A16" s="37" t="inlineStr">
        <is>
          <t>pillow</t>
        </is>
      </c>
      <c r="B16" s="38" t="inlineStr">
        <is>
          <t>backpacking pillow</t>
        </is>
      </c>
      <c r="C16" s="37" t="inlineStr">
        <is>
          <t>Premium</t>
        </is>
      </c>
      <c r="D16" s="37" t="inlineStr">
        <is>
          <t>NEMO</t>
        </is>
      </c>
      <c r="E16" s="37" t="inlineStr">
        <is>
          <t>Fillo Elite</t>
        </is>
      </c>
      <c r="F16" s="39" t="n">
        <v>2.5</v>
      </c>
      <c r="G16" s="38" t="inlineStr">
        <is>
          <t>~2.4-2.6 oz per NEMO specs</t>
        </is>
      </c>
      <c r="H16" s="40" t="n">
        <v>59.95</v>
      </c>
      <c r="I16" s="41" t="inlineStr">
        <is>
          <t>https://www.rei.com/product/170457/nemo-fillo-elite-pillow</t>
        </is>
      </c>
      <c r="J16" s="38" t="inlineStr">
        <is>
          <t>$30-40 on REI Re/Gear</t>
        </is>
      </c>
      <c r="K16" s="38" t="inlineStr">
        <is>
          <t>REI, NEMO Equipment</t>
        </is>
      </c>
      <c r="L16" s="38" t="inlineStr">
        <is>
          <t>NEMO Fillo/Fillo Elite is the other most-cited pillow alongside the Sea to Summit Aeros in backpacking gear roundups — foam-and-air hybrid top gives a more 'real pillow' feel that some sleepers prefer over pure air pillows, at essentially the same weight and price as the S2S pick.</t>
        </is>
      </c>
      <c r="M16" s="38" t="inlineStr">
        <is>
          <t>https://www.rei.com/product/128558/nemo-fillo-elite-pillow</t>
        </is>
      </c>
      <c r="N16" s="38" t="inlineStr">
        <is>
          <t>Foam/air hybrid feels less like sleeping on a balloon; Stretch jersey cover is soft and grippy — doesn't slide on the pad; Similar weight/price to the S2S option, mostly a feel preference</t>
        </is>
      </c>
      <c r="O16" s="38" t="inlineStr">
        <is>
          <t>Marginally bulkier packed than pure air pillows; Same puncture risk as any inflatable</t>
        </is>
      </c>
      <c r="P16" s="38" t="inlineStr">
        <is>
          <t>No functional difference from the value pick for this trip's temps — this is a comfort-preference upgrade, not a performance one</t>
        </is>
      </c>
      <c r="Q16" s="37" t="n">
        <v>4</v>
      </c>
      <c r="R16" s="37" t="n">
        <v>1</v>
      </c>
      <c r="S16" s="38" t="inlineStr">
        <is>
          <t>Genuinely a coin-flip vs. the Sea to Summit Aeros — 'premium' here reflects feel/comfort preference, not a real capability gap; buy whichever is on sale | TIER ODDITY: Premium ($59.95) is cheaper than Value ($64.95) in this category -- kept as sourced.</t>
        </is>
      </c>
      <c r="T16">
        <f>A16&amp;"|"&amp;C16</f>
        <v/>
      </c>
    </row>
    <row r="17">
      <c r="A17" s="37" t="inlineStr">
        <is>
          <t>groundsheet</t>
        </is>
      </c>
      <c r="B17" s="38" t="inlineStr">
        <is>
          <t>tent footprint / ground protection</t>
        </is>
      </c>
      <c r="C17" s="37" t="inlineStr">
        <is>
          <t>Budget</t>
        </is>
      </c>
      <c r="D17" s="37" t="inlineStr">
        <is>
          <t>DIY</t>
        </is>
      </c>
      <c r="E17" s="37" t="inlineStr">
        <is>
          <t>Polycryo window-shrink-film sheet</t>
        </is>
      </c>
      <c r="F17" s="39" t="n">
        <v>2</v>
      </c>
      <c r="G17" s="38" t="inlineStr">
        <is>
          <t>A cut sheet of polycryo/window film runs ~1-2 oz depending on tent footprint size</t>
        </is>
      </c>
      <c r="H17" s="40" t="n">
        <v>13</v>
      </c>
      <c r="I17" s="41" t="inlineStr">
        <is>
          <t>https://www.gossamergear.com/products/polycryo-tent-footprint-ground-cloths</t>
        </is>
      </c>
      <c r="J17" s="38" t="inlineStr">
        <is>
          <t>n/a - consumable</t>
        </is>
      </c>
      <c r="K17" s="38" t="inlineStr">
        <is>
          <t>Gossamer Gear (pre-cut), Hardware store window-shrink-film kits (DIY cut)</t>
        </is>
      </c>
      <c r="L17" s="38" t="inlineStr">
        <is>
          <t>SectionHiker and r/Ultralight both point to polycryo (window-insulation shrink film) as the standard 'good enough, don't overthink it' UL groundsheet — cheaper and lighter than Tyvek, though it tears/punctures more easily and gets replaced every season or two.</t>
        </is>
      </c>
      <c r="M17" s="38" t="inlineStr">
        <is>
          <t>https://sectionhiker.com/ultralight-backpacking-tent-footprint-substitutions/</t>
        </is>
      </c>
      <c r="N17" s="38" t="inlineStr">
        <is>
          <t>Cheapest and lightest option by a wide margin; A hardware-store window kit covers multiple trips' worth of cuts for a few dollars; Packs to nearly nothing</t>
        </is>
      </c>
      <c r="O17" s="38" t="inlineStr">
        <is>
          <t>Punctures/tears more easily than Tyvek — inspect campsite for sharp debris before pitching; Not very durable long-term — expect to replace periodically</t>
        </is>
      </c>
      <c r="P17" s="38" t="inlineStr">
        <is>
          <t>Fine for one trip on cleared GA campsites; just clear sticks/rocks before laying it down given one-time use expectations</t>
        </is>
      </c>
      <c r="Q17" s="37" t="n">
        <v>4</v>
      </c>
      <c r="R17" s="37" t="n">
        <v>1</v>
      </c>
      <c r="S17" s="38" t="inlineStr">
        <is>
          <t>Size it to the tent footprint from Durston/Zpacks/REI spec pages before cutting</t>
        </is>
      </c>
      <c r="T17">
        <f>A17&amp;"|"&amp;C17</f>
        <v/>
      </c>
    </row>
    <row r="18">
      <c r="A18" s="37" t="inlineStr">
        <is>
          <t>groundsheet</t>
        </is>
      </c>
      <c r="B18" s="38" t="inlineStr">
        <is>
          <t>tent footprint / ground protection</t>
        </is>
      </c>
      <c r="C18" s="37" t="inlineStr">
        <is>
          <t>Value</t>
        </is>
      </c>
      <c r="D18" s="37" t="inlineStr">
        <is>
          <t>DIY</t>
        </is>
      </c>
      <c r="E18" s="37" t="inlineStr">
        <is>
          <t>Tyvek HomeWrap sheet</t>
        </is>
      </c>
      <c r="F18" s="39" t="n">
        <v>5</v>
      </c>
      <c r="G18" s="38" t="inlineStr">
        <is>
          <t>~4-6 oz depending on footprint size (heavier than polycryo, more durable)</t>
        </is>
      </c>
      <c r="H18" s="40" t="n">
        <v>22</v>
      </c>
      <c r="I18" s="41" t="inlineStr">
        <is>
          <t>https://www.amazon.com/dp/B0CWDQDS32</t>
        </is>
      </c>
      <c r="J18" s="38" t="inlineStr">
        <is>
          <t>n/a - a roll covers many trips</t>
        </is>
      </c>
      <c r="K18" s="38" t="inlineStr">
        <is>
          <t>Home Depot/Lowe's (buy a remnant/roll of house-wrap), eBay pre-cut Tyvek groundsheets with grommets</t>
        </is>
      </c>
      <c r="L18" s="38" t="inlineStr">
        <is>
          <t>The other half of the classic 'Tyvek vs polycryo' UL groundsheet debate — heavier but noticeably more puncture- and abrasion-resistant, and a roll from a hardware store lasts for many trips' worth of cut sheets; widely considered the more durable 'value' choice over disposable polycryo.</t>
        </is>
      </c>
      <c r="M18" s="38" t="inlineStr">
        <is>
          <t>https://sectionhiker.com/ultralight-backpacking-tent-footprint-substitutions/</t>
        </is>
      </c>
      <c r="N18" s="38" t="inlineStr">
        <is>
          <t>Much more durable/reusable than polycryo — survives gravel bars and rocky GA sites; One hardware-store roll covers years of trips for the whole group; Grommeted pre-cut versions available on eBay if you don't want to DIY</t>
        </is>
      </c>
      <c r="O18" s="38" t="inlineStr">
        <is>
          <t>A bit heavier and stiffer/noisier than polycryo; Full roll is more than one person needs — split cost/roll with the group</t>
        </is>
      </c>
      <c r="P18" s="38" t="inlineStr">
        <is>
          <t>The extra durability is worth it for rocky North Georgia creek-side campsites vs. disposable polycryo</t>
        </is>
      </c>
      <c r="Q18" s="37" t="n">
        <v>4</v>
      </c>
      <c r="R18" s="37" t="n">
        <v>1</v>
      </c>
      <c r="S18" s="38" t="inlineStr">
        <is>
          <t>Wash new Tyvek once to soften it and reduce crinkle noise, per common community tip</t>
        </is>
      </c>
      <c r="T18">
        <f>A18&amp;"|"&amp;C18</f>
        <v/>
      </c>
    </row>
    <row r="19">
      <c r="A19" s="37" t="inlineStr">
        <is>
          <t>groundsheet</t>
        </is>
      </c>
      <c r="B19" s="38" t="inlineStr">
        <is>
          <t>tent footprint / ground protection</t>
        </is>
      </c>
      <c r="C19" s="37" t="inlineStr">
        <is>
          <t>Premium</t>
        </is>
      </c>
      <c r="D19" s="37" t="inlineStr">
        <is>
          <t>Durston Gear / Zpacks</t>
        </is>
      </c>
      <c r="E19" s="37" t="inlineStr">
        <is>
          <t>Matching branded tent footprint (polycro or DCF)</t>
        </is>
      </c>
      <c r="F19" s="39" t="n">
        <v>3.5</v>
      </c>
      <c r="G19" s="38" t="inlineStr">
        <is>
          <t>Manufacturer footprints for X-Mid/Duplex run ~2-5 oz depending on material and tent size</t>
        </is>
      </c>
      <c r="H19" s="40" t="n">
        <v>59</v>
      </c>
      <c r="I19" s="41" t="inlineStr">
        <is>
          <t>https://durstongear.com/products/x-mid-2-groundsheet</t>
        </is>
      </c>
      <c r="J19" s="38" t="inlineStr">
        <is>
          <t>$20-30 used, tent-specific so resale pool is smaller</t>
        </is>
      </c>
      <c r="K19" s="38" t="inlineStr">
        <is>
          <t>Durston Gear (direct), Zpacks (direct)</t>
        </is>
      </c>
      <c r="L19" s="38" t="inlineStr">
        <is>
          <t>Purpose-cut footprints that exactly match the X-Mid/Duplex floor shape — no functional advantage over a DIY sheet, but zero measuring/cutting effort and clean factory-sealed edges; the community's general take is this is a convenience purchase, not a performance one.</t>
        </is>
      </c>
      <c r="M19" s="38" t="inlineStr">
        <is>
          <t>https://durstongear.com/products/x-mid-2-tent-ultralight-backpacking</t>
        </is>
      </c>
      <c r="N19" s="38" t="inlineStr">
        <is>
          <t>Exact fit for the tent floor — no trimming needed; Slightly more durable material than DIY polycryo; Sold specifically if buying the matching value/premium tent above</t>
        </is>
      </c>
      <c r="O19" s="38" t="inlineStr">
        <is>
          <t>Costs more than DIY for the same basic function; Only worth it if buying the exact matching tent</t>
        </is>
      </c>
      <c r="P19" s="38" t="inlineStr">
        <is>
          <t>No functional difference from the DIY options for this trip's conditions</t>
        </is>
      </c>
      <c r="Q19" s="37" t="n">
        <v>4</v>
      </c>
      <c r="R19" s="37" t="n">
        <v>1</v>
      </c>
      <c r="S19" s="38" t="inlineStr">
        <is>
          <t>Skip this tier unless buying the X-Mid 2 or Duplex new — DIY Tyvek/polycryo does the same job for less</t>
        </is>
      </c>
      <c r="T19">
        <f>A19&amp;"|"&amp;C19</f>
        <v/>
      </c>
    </row>
    <row r="20">
      <c r="A20" s="37" t="inlineStr">
        <is>
          <t>stuff_dry_sacks</t>
        </is>
      </c>
      <c r="B20" s="38" t="inlineStr">
        <is>
          <t>sleep-system dry sack / gear organization</t>
        </is>
      </c>
      <c r="C20" s="37" t="inlineStr">
        <is>
          <t>Budget</t>
        </is>
      </c>
      <c r="D20" s="37" t="inlineStr">
        <is>
          <t>Generic</t>
        </is>
      </c>
      <c r="E20" s="37" t="inlineStr">
        <is>
          <t>Ziploc freezer bags + a cheap nylon stuff sack (or reused packaging bags)</t>
        </is>
      </c>
      <c r="F20" s="39" t="n">
        <v>1</v>
      </c>
      <c r="G20" s="38" t="inlineStr">
        <is>
          <t>A couple of gallon freezer bags + one $6 stuff sack run about 1 oz total</t>
        </is>
      </c>
      <c r="H20" s="40" t="n">
        <v>12</v>
      </c>
      <c r="I20" s="41" t="inlineStr">
        <is>
          <t>https://www.amazon.com/dp/B0028CXKQE</t>
        </is>
      </c>
      <c r="J20" s="38" t="inlineStr">
        <is>
          <t>n/a - consumable/cheap</t>
        </is>
      </c>
      <c r="K20" s="38" t="inlineStr">
        <is>
          <t>Walmart, Amazon, already at home</t>
        </is>
      </c>
      <c r="L20" s="38" t="inlineStr">
        <is>
          <t>r/Ultralight's recurring answer for 'do I need real dry sacks' is: freezer bags for anything that must stay bone-dry (electronics, matches) plus a plain uncoated stuff sack for organization is functionally fine for a short trip — real dry sacks earn their weight on multi-day/wet trips, not a single overnight.</t>
        </is>
      </c>
      <c r="M20" s="38" t="inlineStr">
        <is>
          <t>https://sectionhiker.com/5-backpack-liners-compared/</t>
        </is>
      </c>
      <c r="N20" s="38" t="inlineStr">
        <is>
          <t>Essentially free if bags/sacks are already owned; Freezer bags are genuinely watertight for small items; Zero learning curve</t>
        </is>
      </c>
      <c r="O20" s="38" t="inlineStr">
        <is>
          <t>Not fully submersion-proof for bulky items like a sleeping bag; Plain stuff sacks offer no water resistance, only organization</t>
        </is>
      </c>
      <c r="P20" s="38" t="inlineStr">
        <is>
          <t>Fine given the pack liner (below) is already doing the real waterproofing job for the one overnight</t>
        </is>
      </c>
      <c r="Q20" s="37" t="n">
        <v>4</v>
      </c>
      <c r="R20" s="37" t="n">
        <v>1</v>
      </c>
      <c r="S20" s="38" t="inlineStr">
        <is>
          <t>Pairs with the pack-liner budget pick below, which does the heavy waterproofing so individual dry sacks don't have to</t>
        </is>
      </c>
      <c r="T20">
        <f>A20&amp;"|"&amp;C20</f>
        <v/>
      </c>
    </row>
    <row r="21">
      <c r="A21" s="37" t="inlineStr">
        <is>
          <t>stuff_dry_sacks</t>
        </is>
      </c>
      <c r="B21" s="38" t="inlineStr">
        <is>
          <t>sleep-system dry sack / gear organization</t>
        </is>
      </c>
      <c r="C21" s="37" t="inlineStr">
        <is>
          <t>Value</t>
        </is>
      </c>
      <c r="D21" s="37" t="inlineStr">
        <is>
          <t>Sea to Summit</t>
        </is>
      </c>
      <c r="E21" s="37" t="inlineStr">
        <is>
          <t>Ultra-Sil Dry Bag - Set of 3</t>
        </is>
      </c>
      <c r="F21" s="39" t="n">
        <v>2.5</v>
      </c>
      <c r="G21" s="38" t="inlineStr">
        <is>
          <t>~1-1.5 oz per bag depending on size; a useful 2-bag set (sleep system + electronics) runs ~2.5 oz combined</t>
        </is>
      </c>
      <c r="H21" s="40" t="n">
        <v>69.95</v>
      </c>
      <c r="I21" s="41" t="inlineStr">
        <is>
          <t>https://www.rei.com/product/218733/sea-to-summit-ultra-sil-dry-bag-set-of-3</t>
        </is>
      </c>
      <c r="J21" s="38" t="inlineStr">
        <is>
          <t>$8-15 per bag used</t>
        </is>
      </c>
      <c r="K21" s="38" t="inlineStr">
        <is>
          <t>REI, Sea to Summit, Walmart, Backcountry</t>
        </is>
      </c>
      <c r="L21" s="38" t="inlineStr">
        <is>
          <t>A Backpacker Magazine Editors' Choice winner and the most commonly recommended dry sack brand across r/Ultralight gear lists — genuinely waterproof roll-top seal, silicone-coated Cordura is light and durable; the default 'just buy these' answer once someone decides real dry sacks are worth it.</t>
        </is>
      </c>
      <c r="M21" s="38" t="inlineStr">
        <is>
          <t>https://sectionhiker.com/5-backpack-liners-compared/, https://www.99boulders.com/best-pack-liners</t>
        </is>
      </c>
      <c r="N21" s="38" t="inlineStr">
        <is>
          <t>Genuinely waterproof roll-top, not just water-resistant; Bright colors make finding gear in the pack easy; Compresses down small</t>
        </is>
      </c>
      <c r="O21" s="38" t="inlineStr">
        <is>
          <t>More expensive per liter than a Ziploc/generic sack; Roll-top needs 3+ full rolls to actually seal</t>
        </is>
      </c>
      <c r="P21" s="38" t="inlineStr">
        <is>
          <t>Use one for the sleep system (bag/quilt + base layer) specifically — this is the item standing between a rain-soaked hike and a dry night's sleep</t>
        </is>
      </c>
      <c r="Q21" s="37" t="n">
        <v>5</v>
      </c>
      <c r="R21" s="37" t="n">
        <v>1</v>
      </c>
      <c r="S21" s="38" t="inlineStr">
        <is>
          <t>Sized an 8L for the sleeping bag/quilt + a 4L or 1L for electronics/fire-starting kit covers this trip well | TIER ODDITY: Value ($69.95) costs more than Premium ($31.00) in this category -- kept as sourced, not auto-corrected.</t>
        </is>
      </c>
      <c r="T21">
        <f>A21&amp;"|"&amp;C21</f>
        <v/>
      </c>
    </row>
    <row r="22">
      <c r="A22" s="37" t="inlineStr">
        <is>
          <t>stuff_dry_sacks</t>
        </is>
      </c>
      <c r="B22" s="38" t="inlineStr">
        <is>
          <t>sleep-system dry sack / gear organization</t>
        </is>
      </c>
      <c r="C22" s="37" t="inlineStr">
        <is>
          <t>Premium</t>
        </is>
      </c>
      <c r="D22" s="37" t="inlineStr">
        <is>
          <t>Hyperlite Mountain Gear</t>
        </is>
      </c>
      <c r="E22" s="37" t="inlineStr">
        <is>
          <t>DCF Stuff Sack (assorted sizes)</t>
        </is>
      </c>
      <c r="F22" s="39" t="n">
        <v>1</v>
      </c>
      <c r="G22" s="38" t="inlineStr">
        <is>
          <t>~0.5-1 oz per bag depending on size — DCF is lighter than silnylon at comparable volume</t>
        </is>
      </c>
      <c r="H22" s="40" t="n">
        <v>31</v>
      </c>
      <c r="I22" s="41" t="inlineStr">
        <is>
          <t>https://hyperlitemountaingear.com/products/drawstring-stuff-sacks</t>
        </is>
      </c>
      <c r="J22" s="38" t="inlineStr">
        <is>
          <t>$15-25 used, DCF holds up well and resells fast</t>
        </is>
      </c>
      <c r="K22" s="38" t="inlineStr">
        <is>
          <t>Hyperlite Mountain Gear (direct)</t>
        </is>
      </c>
      <c r="L22" s="38" t="inlineStr">
        <is>
          <t>The cottage-brand endgame stuff sack material — DCF (Dyneema Composite Fabric) is fully waterproof (not just water-resistant) without a coating that can delaminate over time like silnylon; serious UL hikers cite it as the 'never think about it again' upgrade once budget allows.</t>
        </is>
      </c>
      <c r="M22" s="38" t="inlineStr">
        <is>
          <t>https://www.99boulders.com/best-pack-liners</t>
        </is>
      </c>
      <c r="N22" s="38" t="inlineStr">
        <is>
          <t>Fully waterproof fabric, not just coated nylon; Extremely durable and light for the waterproofness; Doesn't absorb water/add weight when wet</t>
        </is>
      </c>
      <c r="O22" s="38" t="inlineStr">
        <is>
          <t>Expensive per bag vs. Sea to Summit; Noisy stiff fabric, similar complaint to DCF tents; Overkill for a single one-night trip</t>
        </is>
      </c>
      <c r="P22" s="38" t="inlineStr">
        <is>
          <t>No functional advantage over the Sea to Summit pick for one October overnight — this is a durability/longevity upgrade for someone backpacking regularly</t>
        </is>
      </c>
      <c r="Q22" s="37" t="n">
        <v>3</v>
      </c>
      <c r="R22" s="37" t="n">
        <v>1</v>
      </c>
      <c r="S22" s="38" t="inlineStr">
        <is>
          <t>Skip for this trip specifically — recommended only if the buyer is already committed to backpacking as an ongoing hobby | TIER ODDITY: Premium ($31.00) is cheaper than Value ($69.95) in this category -- kept as sourced.</t>
        </is>
      </c>
      <c r="T22">
        <f>A22&amp;"|"&amp;C22</f>
        <v/>
      </c>
    </row>
    <row r="23">
      <c r="A23" s="37" t="inlineStr">
        <is>
          <t>pack_liner</t>
        </is>
      </c>
      <c r="B23" s="38" t="inlineStr">
        <is>
          <t>waterproof pack liner (inside the backpack)</t>
        </is>
      </c>
      <c r="C23" s="37" t="inlineStr">
        <is>
          <t>Budget</t>
        </is>
      </c>
      <c r="D23" s="37" t="inlineStr">
        <is>
          <t>Generic</t>
        </is>
      </c>
      <c r="E23" s="37" t="inlineStr">
        <is>
          <t>Compactor/contractor trash bag (heavy-duty, unscented)</t>
        </is>
      </c>
      <c r="F23" s="39" t="n">
        <v>1.4</v>
      </c>
      <c r="G23" s="38" t="inlineStr">
        <is>
          <t>18-gallon compactor bags run ~1.4 oz per 99Boulders/community measurements</t>
        </is>
      </c>
      <c r="H23" s="40" t="n">
        <v>10</v>
      </c>
      <c r="I23" s="41" t="inlineStr">
        <is>
          <t>https://www.amazon.com/dp/B07SM88VVF</t>
        </is>
      </c>
      <c r="J23" s="38" t="inlineStr">
        <is>
          <t>n/a - buy a box, use several trips' worth</t>
        </is>
      </c>
      <c r="K23" s="38" t="inlineStr">
        <is>
          <t>Any grocery/hardware store, Amazon, Walmart</t>
        </is>
      </c>
      <c r="L23" s="38" t="inlineStr">
        <is>
          <t>The classic r/Ultralight 'skip buying a product, use this instead' pack liner — a heavy-duty compactor bag lining the inside of the pack keeps the whole sleep system dry for pennies; the recurring complaint is crinkle noise packing up near a sleeping tentmate, and pinhole punctures develop over repeated trips.</t>
        </is>
      </c>
      <c r="M23" s="38" t="inlineStr">
        <is>
          <t>https://sectionhiker.com/5-backpack-liners-compared/, https://www.99boulders.com/best-pack-liners</t>
        </is>
      </c>
      <c r="N23" s="38" t="inlineStr">
        <is>
          <t>Essentially free — a box covers many trips; Fully waterproof when new, no seams to fail; Doubles as an emergency ground cloth or rain poncho in a pinch</t>
        </is>
      </c>
      <c r="O23" s="38" t="inlineStr">
        <is>
          <t>Noisy — a real complaint when packing up early near others (per r/Ultralight threads); Develops pinholes with repeated folding/use; Not clear, so harder to see contents than Nylofume</t>
        </is>
      </c>
      <c r="P23" s="38" t="inlineStr">
        <is>
          <t>This is the single highest-value item on the whole list for the rain forecast — it's what keeps the sleeping bag/quilt dry regardless of what happens to the pack's exterior fabric in a downpour</t>
        </is>
      </c>
      <c r="Q23" s="37" t="n">
        <v>5</v>
      </c>
      <c r="R23" s="37" t="n">
        <v>1</v>
      </c>
      <c r="S23" s="38" t="inlineStr">
        <is>
          <t>Already correctly identified in the existing gear.md as the go-to; this confirms it against wider community sourcing | TIER ODDITY: Budget ($10.00) costs more than Value ($2.49) in this category -- kept as sourced.</t>
        </is>
      </c>
      <c r="T23">
        <f>A23&amp;"|"&amp;C23</f>
        <v/>
      </c>
    </row>
    <row r="24">
      <c r="A24" s="37" t="inlineStr">
        <is>
          <t>pack_liner</t>
        </is>
      </c>
      <c r="B24" s="38" t="inlineStr">
        <is>
          <t>waterproof pack liner (inside the backpack)</t>
        </is>
      </c>
      <c r="C24" s="37" t="inlineStr">
        <is>
          <t>Value</t>
        </is>
      </c>
      <c r="D24" s="37" t="inlineStr">
        <is>
          <t>Litesmith</t>
        </is>
      </c>
      <c r="E24" s="37" t="inlineStr">
        <is>
          <t>Nylofume Pack Liner Bag</t>
        </is>
      </c>
      <c r="F24" s="39" t="n">
        <v>0.9</v>
      </c>
      <c r="G24" s="38" t="inlineStr">
        <is>
          <t>0.9 oz per bag per Litesmith/99Boulders specs</t>
        </is>
      </c>
      <c r="H24" s="40" t="n">
        <v>2.49</v>
      </c>
      <c r="I24" s="41" t="inlineStr">
        <is>
          <t>https://www.litesmith.com/nylofume-pack-liner-bags/</t>
        </is>
      </c>
      <c r="J24" s="38" t="inlineStr">
        <is>
          <t>n/a - cheap enough to just buy new</t>
        </is>
      </c>
      <c r="K24" s="38" t="inlineStr">
        <is>
          <t>Litesmith (direct), Amazon</t>
        </is>
      </c>
      <c r="L24" s="38" t="inlineStr">
        <is>
          <t>The most commonly named 'small weight-saving upgrade that's actually worth it' from a trash bag — lighter and more puncture-resistant than a compactor bag per SectionHiker's liner comparison, though it makes the same or worse crinkle noise, a known trail complaint.</t>
        </is>
      </c>
      <c r="M24" s="38" t="inlineStr">
        <is>
          <t>https://sectionhiker.com/5-backpack-liners-compared/, https://www.litesmith.com/nylofume-pack-liner-bags/</t>
        </is>
      </c>
      <c r="N24" s="38" t="inlineStr">
        <is>
          <t>Lighter and more puncture-resistant than a compactor bag; Semi-clear so you can see roughly what's inside; Cheap enough that the 'upgrade' barely costs anything</t>
        </is>
      </c>
      <c r="O24" s="38" t="inlineStr">
        <is>
          <t>Even noisier/crinklier than a compactor bag per user reports — a real factor packing up quietly at a shared campsite; Bottom seam has been reported to fail under heavy use in some testing</t>
        </is>
      </c>
      <c r="P24" s="38" t="inlineStr">
        <is>
          <t>Functionally equivalent to the budget pick for this trip's rain risk — buy this only for the ~0.5 oz savings, not because the compactor bag is inadequate</t>
        </is>
      </c>
      <c r="Q24" s="37" t="n">
        <v>4</v>
      </c>
      <c r="R24" s="37" t="n">
        <v>1</v>
      </c>
      <c r="S24" s="38" t="inlineStr">
        <is>
          <t>Marginal upgrade — not worth agonizing over vs. the free compactor-bag option for a single trip | TIER ODDITY: Value ($2.49) is cheaper than Budget ($10.00) in this category -- kept as sourced.</t>
        </is>
      </c>
      <c r="T24">
        <f>A24&amp;"|"&amp;C24</f>
        <v/>
      </c>
    </row>
    <row r="25">
      <c r="A25" s="37" t="inlineStr">
        <is>
          <t>pack_liner</t>
        </is>
      </c>
      <c r="B25" s="38" t="inlineStr">
        <is>
          <t>waterproof pack liner (inside the backpack)</t>
        </is>
      </c>
      <c r="C25" s="37" t="inlineStr">
        <is>
          <t>Premium</t>
        </is>
      </c>
      <c r="D25" s="37" t="inlineStr">
        <is>
          <t>Sea to Summit</t>
        </is>
      </c>
      <c r="E25" s="37" t="inlineStr">
        <is>
          <t>Evac Lightweight Dry Bag (35L)</t>
        </is>
      </c>
      <c r="F25" s="39" t="n">
        <v>3.5</v>
      </c>
      <c r="G25" s="38" t="inlineStr">
        <is>
          <t>~3.5 oz (100g) for the 35L/70L eVac-style liner per Sea to Summit specs</t>
        </is>
      </c>
      <c r="H25" s="40" t="n">
        <v>44.95</v>
      </c>
      <c r="I25" s="41" t="inlineStr">
        <is>
          <t>https://www.rei.com/product/246133/sea-to-summit-evac-lightweight-dry-bag</t>
        </is>
      </c>
      <c r="J25" s="38" t="inlineStr">
        <is>
          <t>$20-30 used</t>
        </is>
      </c>
      <c r="K25" s="38" t="inlineStr">
        <is>
          <t>REI, Sea to Summit</t>
        </is>
      </c>
      <c r="L25" s="38" t="inlineStr">
        <is>
          <t>A durable, reusable, purpose-built liner cited in SectionHiker's liner roundup as the most robust/reusable option — waterproof-breathable eVent fabric with a roll-top seals fully and survives years of trips, unlike a disposable trash bag, but it's real weight and money for a job a $3 bag already does.</t>
        </is>
      </c>
      <c r="M25" s="38" t="inlineStr">
        <is>
          <t>https://sectionhiker.com/5-backpack-liners-compared/</t>
        </is>
      </c>
      <c r="N25" s="38" t="inlineStr">
        <is>
          <t>Reusable for years — no replacing a torn bag every few trips; eVent fabric is more breathable/durable than plastic; Roll-top closure seals more reliably than twisting a trash bag shut</t>
        </is>
      </c>
      <c r="O25" s="38" t="inlineStr">
        <is>
          <t>Heaviest option in this category by a wide margin (3.5 oz vs 0.9-1.4 oz); $45 for something a free trash bag does equally well for one trip; Weight-conscious UL hikers generally consider this the wrong trade for a liner</t>
        </is>
      </c>
      <c r="P25" s="38" t="inlineStr">
        <is>
          <t>No functional advantage over the compactor bag for this trip's needs — the extra weight/cost buys durability across many future trips, not better rain protection for this one</t>
        </is>
      </c>
      <c r="Q25" s="37" t="n">
        <v>3</v>
      </c>
      <c r="R25" s="37" t="n">
        <v>1</v>
      </c>
      <c r="S25" s="38" t="inlineStr">
        <is>
          <t>Weakest 'premium' case in this whole document — most experienced UL hikers explicitly recommend AGAINST paying for a pack liner and stick with the free trash-bag option even after years of trips; listed here only because a durable reusable option exists, not because the community endorses upgrading</t>
        </is>
      </c>
      <c r="T25">
        <f>A25&amp;"|"&amp;C25</f>
        <v/>
      </c>
    </row>
    <row r="26">
      <c r="A26" s="37" t="inlineStr">
        <is>
          <t>stove</t>
        </is>
      </c>
      <c r="B26" s="38" t="inlineStr">
        <is>
          <t>group canister stove</t>
        </is>
      </c>
      <c r="C26" s="37" t="inlineStr">
        <is>
          <t>Budget</t>
        </is>
      </c>
      <c r="D26" s="37" t="inlineStr">
        <is>
          <t>Soto</t>
        </is>
      </c>
      <c r="E26" s="37" t="inlineStr">
        <is>
          <t>Amicus Stove Cookset Combo</t>
        </is>
      </c>
      <c r="F26" s="39" t="n">
        <v>11.2</v>
      </c>
      <c r="G26" s="38" t="inlineStr">
        <is>
          <t>REI spec 11.2oz for the stove + 0.6L aluminum pot/cup combo</t>
        </is>
      </c>
      <c r="H26" s="40" t="n">
        <v>49.95</v>
      </c>
      <c r="I26" s="41" t="inlineStr">
        <is>
          <t>https://www.rei.com/product/149091/soto-amicus-stove-cookset-combo</t>
        </is>
      </c>
      <c r="J26" s="38" t="inlineStr">
        <is>
          <t>$28-38 used</t>
        </is>
      </c>
      <c r="K26" s="38" t="inlineStr">
        <is>
          <t>REI, Amazon, Soto direct</t>
        </is>
      </c>
      <c r="L26" s="38" t="inlineStr">
        <is>
          <t>Verified on REI's live catalog 2026-09-23: REI Staff Pick, 217 reviews averaging 4.5/5, $49.95, in stock. A real name-brand stove with sturdy tri-flex pot supports and a built-in piezo igniter -- SectionHiker rates the plain Amicus stove as one of the most dependable budget canister stoves, unlike the BRS-3000T's flimsy stamped-wire arms.</t>
        </is>
      </c>
      <c r="M26" s="38" t="inlineStr">
        <is>
          <t>https://sectionhiker.com/soto-amicus-canister-stove/, https://www.rei.com/product/149091/soto-amicus-stove-cookset-combo</t>
        </is>
      </c>
      <c r="N26" s="38" t="inlineStr">
        <is>
          <t>Sturdy tri-flex pot supports, not flimsy stamped wire; Built-in piezo igniter -- no separate lighter needed to start it; Comes with a usable 0.6L pot/cup, useful backup to the main group pot</t>
        </is>
      </c>
      <c r="O26" s="38" t="inlineStr">
        <is>
          <t>No integrated wind protection -- still needs a windscreen in a breeze; Heavier than the ultralight BRS-3000T it replaces</t>
        </is>
      </c>
      <c r="P26" s="38" t="inlineStr">
        <is>
          <t>A real, sturdy stove that six first-time backpackers can trust to actually light and stay lit -- pair with a simple foil or titanium windscreen for cold, breezy mornings</t>
        </is>
      </c>
      <c r="Q26" s="37" t="n">
        <v>5</v>
      </c>
      <c r="R26" s="37" t="n">
        <v>5</v>
      </c>
      <c r="S26" s="38" t="inlineStr">
        <is>
          <t>SWAPPED 2026-09-23 (sanity review): previously BRS-3000T ($14.99) -- its own cons (flimsy pot supports, no wind protection, QC variance reported) were too risky as the group's ONLY stove for 6 beginners. Group's single stove -- his cost share $8.33 (1/6 of $49.95). Bring a cheap foil or titanium windscreen (see repair-kit/small-items list) for wind.</t>
        </is>
      </c>
      <c r="T26">
        <f>A26&amp;"|"&amp;C26</f>
        <v/>
      </c>
    </row>
    <row r="27">
      <c r="A27" s="37" t="inlineStr">
        <is>
          <t>stove</t>
        </is>
      </c>
      <c r="B27" s="38" t="inlineStr">
        <is>
          <t>group canister stove</t>
        </is>
      </c>
      <c r="C27" s="37" t="inlineStr">
        <is>
          <t>Value</t>
        </is>
      </c>
      <c r="D27" s="37" t="inlineStr">
        <is>
          <t>Soto</t>
        </is>
      </c>
      <c r="E27" s="37" t="inlineStr">
        <is>
          <t>WindMaster (4Flex)</t>
        </is>
      </c>
      <c r="F27" s="39" t="n">
        <v>3.5</v>
      </c>
      <c r="G27" s="38" t="inlineStr">
        <is>
          <t>stove 2.5oz + 4Flex 4-arm pot stand ~1oz, per Soto spec, matches independent reviews</t>
        </is>
      </c>
      <c r="H27" s="40" t="n">
        <v>69.95</v>
      </c>
      <c r="I27" s="41" t="inlineStr">
        <is>
          <t>https://www.rei.com/product/177954/soto-windmaster-stove-with-4flex-pot-support</t>
        </is>
      </c>
      <c r="J27" s="38" t="inlineStr">
        <is>
          <t>$40-50 (GearTrade/eBay)</t>
        </is>
      </c>
      <c r="K27" s="38" t="inlineStr">
        <is>
          <t>REI, Amazon, Moosejaw</t>
        </is>
      </c>
      <c r="L27" s="38" t="inlineStr">
        <is>
          <t>Frequently cited on r/Ultralight as the stove people upgrade to and stop thinking about — genuinely wind-resistant micro-regulator burns clean in temps that choke a BRS. Best-in-class for cold/breezy fall camping.</t>
        </is>
      </c>
      <c r="M27" s="38" t="inlineStr">
        <is>
          <t>https://www.rei.com/product/128793/soto-windmaster-stove</t>
        </is>
      </c>
      <c r="N27" s="38" t="inlineStr">
        <is>
          <t>Excellent wind performance; Simmer control actually works; Reliable in cold</t>
        </is>
      </c>
      <c r="O27" s="38" t="inlineStr">
        <is>
          <t>3-4x the price of a BRS; Still needs separate pot</t>
        </is>
      </c>
      <c r="P27" s="38" t="inlineStr">
        <is>
          <t>Best pick of the three for low-30s mornings and any breeze at elevation</t>
        </is>
      </c>
      <c r="Q27" s="37" t="n">
        <v>4</v>
      </c>
      <c r="R27" s="37" t="n">
        <v>5</v>
      </c>
      <c r="S27" s="38" t="inlineStr">
        <is>
          <t>Group's stove — his cost share $10.83</t>
        </is>
      </c>
      <c r="T27">
        <f>A27&amp;"|"&amp;C27</f>
        <v/>
      </c>
    </row>
    <row r="28">
      <c r="A28" s="37" t="inlineStr">
        <is>
          <t>stove</t>
        </is>
      </c>
      <c r="B28" s="38" t="inlineStr">
        <is>
          <t>group integrated stove system</t>
        </is>
      </c>
      <c r="C28" s="37" t="inlineStr">
        <is>
          <t>Premium</t>
        </is>
      </c>
      <c r="D28" s="37" t="inlineStr">
        <is>
          <t>Jetboil</t>
        </is>
      </c>
      <c r="E28" s="37" t="inlineStr">
        <is>
          <t>Stash</t>
        </is>
      </c>
      <c r="F28" s="39" t="n">
        <v>7.1</v>
      </c>
      <c r="G28" s="38" t="inlineStr">
        <is>
          <t>full kit (stove + 0.8L pot + optional stabilizer), per Jetboil spec — matches Halfway Anywhere 2025 PCT survey listing</t>
        </is>
      </c>
      <c r="H28" s="40" t="n">
        <v>131</v>
      </c>
      <c r="I28" s="41" t="inlineStr">
        <is>
          <t>https://www.amazon.com/Jetboil-Ultralight-Camping-Backpacking-Cooking/dp/B08QRLT8QH</t>
        </is>
      </c>
      <c r="J28" s="38" t="inlineStr">
        <is>
          <t>$100-130 used</t>
        </is>
      </c>
      <c r="K28" s="38" t="inlineStr">
        <is>
          <t>REI, Jetboil.com, Backcountry</t>
        </is>
      </c>
      <c r="L28" s="38" t="inlineStr">
        <is>
          <t>Rated the highest-scoring stove in the 2025 PCT Hiker Survey (790 respondents) — integrated system boils fast, is wind-resistant, and needs no separate pot, which is why serious hikers upgrade to it despite the price.</t>
        </is>
      </c>
      <c r="M28" s="38" t="inlineStr">
        <is>
          <t>https://www.halfwayanywhere.com/trails/pacific-crest-trail/pct-hiker-survey-2025/</t>
        </is>
      </c>
      <c r="N28" s="38" t="inlineStr">
        <is>
          <t>Fastest boil times; Very wind-resistant; All-in-one — no separate pot needed</t>
        </is>
      </c>
      <c r="O28" s="38" t="inlineStr">
        <is>
          <t>Pricey; Less ideal for actual cooking (boil-only design); Titanium pot not great for simmering rice etc.</t>
        </is>
      </c>
      <c r="P28" s="38" t="inlineStr">
        <is>
          <t>Overkill for one overnight but the clear 'never think about it again' pick if the group upgrades later</t>
        </is>
      </c>
      <c r="Q28" s="37" t="n">
        <v>4</v>
      </c>
      <c r="R28" s="37" t="n">
        <v>5</v>
      </c>
      <c r="S28" s="38" t="inlineStr">
        <is>
          <t>If chosen, replaces the separate pot line too — group share $25.83</t>
        </is>
      </c>
      <c r="T28">
        <f>A28&amp;"|"&amp;C28</f>
        <v/>
      </c>
    </row>
    <row r="29">
      <c r="A29" s="37" t="inlineStr">
        <is>
          <t>cook pot</t>
        </is>
      </c>
      <c r="B29" s="38" t="inlineStr">
        <is>
          <t>group pot</t>
        </is>
      </c>
      <c r="C29" s="37" t="inlineStr">
        <is>
          <t>Budget</t>
        </is>
      </c>
      <c r="D29" s="37" t="inlineStr">
        <is>
          <t>IMUSA</t>
        </is>
      </c>
      <c r="E29" s="37" t="inlineStr">
        <is>
          <t>A004-025001 Aluminum Sauce Pan, 1-Quart</t>
        </is>
      </c>
      <c r="F29" s="39" t="n">
        <v>6</v>
      </c>
      <c r="G29" s="38" t="inlineStr">
        <is>
          <t>typical stamped-aluminum camp pot weight; EST from category norms, not individually spec-verified this session; only 1qt capacity — buy two for group boiling of 6</t>
        </is>
      </c>
      <c r="H29" s="40" t="n">
        <v>12.99</v>
      </c>
      <c r="I29" s="41" t="inlineStr">
        <is>
          <t>https://www.amazon.com/IMUSA-A004-025001-Aluminum-1-Quart-Silver/dp/B0018E9UV2</t>
        </is>
      </c>
      <c r="J29" s="38" t="inlineStr">
        <is>
          <t>$5-8</t>
        </is>
      </c>
      <c r="K29" s="38" t="inlineStr">
        <is>
          <t>Walmart, Amazon</t>
        </is>
      </c>
      <c r="L29" s="38" t="inlineStr">
        <is>
          <t>Not titanium, but for one overnight with 6 people sharing meal-boiling duty, a $12 aluminum pot boils water exactly as well and nobody on r/WildernessBackpacking says non-UL pots matter for a single trip.</t>
        </is>
      </c>
      <c r="M29" s="38" t="inlineStr">
        <is>
          <t>https://www.reddit.com/r/WildernessBackpacking/</t>
        </is>
      </c>
      <c r="N29" s="38" t="inlineStr">
        <is>
          <t>Cheap; Good capacity for group boiling</t>
        </is>
      </c>
      <c r="O29" s="38" t="inlineStr">
        <is>
          <t>Heavier than titanium; No insulated handle</t>
        </is>
      </c>
      <c r="P29" s="38" t="inlineStr">
        <is>
          <t>Fine — group cooking is car-camp-adjacent for most meals, only the overnight leg needs it carried</t>
        </is>
      </c>
      <c r="Q29" s="37" t="n">
        <v>5</v>
      </c>
      <c r="R29" s="37" t="n">
        <v>5</v>
      </c>
      <c r="S29" s="38" t="inlineStr">
        <is>
          <t>Group share $2.00</t>
        </is>
      </c>
      <c r="T29">
        <f>A29&amp;"|"&amp;C29</f>
        <v/>
      </c>
    </row>
    <row r="30">
      <c r="A30" s="37" t="inlineStr">
        <is>
          <t>cook pot</t>
        </is>
      </c>
      <c r="B30" s="38" t="inlineStr">
        <is>
          <t>group pot</t>
        </is>
      </c>
      <c r="C30" s="37" t="inlineStr">
        <is>
          <t>Value</t>
        </is>
      </c>
      <c r="D30" s="37" t="inlineStr">
        <is>
          <t>TOAKS</t>
        </is>
      </c>
      <c r="E30" s="37" t="inlineStr">
        <is>
          <t>750ml Titanium Pot with Bail Handle (POT-750-BH)</t>
        </is>
      </c>
      <c r="F30" s="39" t="n">
        <v>4.1</v>
      </c>
      <c r="G30" s="38" t="inlineStr">
        <is>
          <t>TOAKS spec 4.1oz/116g, widely confirmed in reviews</t>
        </is>
      </c>
      <c r="H30" s="40" t="n">
        <v>30</v>
      </c>
      <c r="I30" s="41" t="inlineStr">
        <is>
          <t>https://www.toaksoutdoor.com/products/pot-750-bh</t>
        </is>
      </c>
      <c r="J30" s="38" t="inlineStr">
        <is>
          <t>$22-28</t>
        </is>
      </c>
      <c r="K30" s="38" t="inlineStr">
        <is>
          <t>Amazon, Walmart, REI, Toaks direct</t>
        </is>
      </c>
      <c r="L30" s="38" t="inlineStr">
        <is>
          <t>The default r/Ultralight pot recommendation — Treeline Review and multiple forums note near-zero quality difference between TOAKS, Snow Peak, and Evernew at this size, but TOAKS is consistently cheapest and easiest to find.</t>
        </is>
      </c>
      <c r="M30" s="38" t="inlineStr">
        <is>
          <t>https://www.treelinereview.com/gearreviews/best-backpacking-cookpots, https://rokslide.com/forums/threads/titanium-mug-evernew-vs-toaks-vs-snow-peak.249715/</t>
        </is>
      </c>
      <c r="N30" s="38" t="inlineStr">
        <is>
          <t>Very light; Boils 2 ramen packs; Nests with other TOAKS cookware</t>
        </is>
      </c>
      <c r="O30" s="38" t="inlineStr">
        <is>
          <t>Bare handles get hot — needs potholder/glove; No insulation</t>
        </is>
      </c>
      <c r="P30" s="38" t="inlineStr">
        <is>
          <t>Good group-boil size for 6 people's hot drinks/rehydrated meals on the overnight</t>
        </is>
      </c>
      <c r="Q30" s="37" t="n">
        <v>4</v>
      </c>
      <c r="R30" s="37" t="n">
        <v>5</v>
      </c>
      <c r="S30" s="38" t="inlineStr">
        <is>
          <t>Group share $5.66</t>
        </is>
      </c>
      <c r="T30">
        <f>A30&amp;"|"&amp;C30</f>
        <v/>
      </c>
    </row>
    <row r="31">
      <c r="A31" s="37" t="inlineStr">
        <is>
          <t>cook pot</t>
        </is>
      </c>
      <c r="B31" s="38" t="inlineStr">
        <is>
          <t>group pot</t>
        </is>
      </c>
      <c r="C31" s="37" t="inlineStr">
        <is>
          <t>Premium</t>
        </is>
      </c>
      <c r="D31" s="37" t="inlineStr">
        <is>
          <t>Snow Peak</t>
        </is>
      </c>
      <c r="E31" s="37" t="inlineStr">
        <is>
          <t>Trek 900 Titanium Cookset</t>
        </is>
      </c>
      <c r="F31" s="39" t="n">
        <v>6</v>
      </c>
      <c r="G31" s="38" t="inlineStr">
        <is>
          <t>REI spec 6oz/170g for the 2-piece cookset (900ml pot + pan/lid); swapped in for the Evernew pasta pot, which is discontinued/unavailable in the US as of 2026</t>
        </is>
      </c>
      <c r="H31" s="40" t="n">
        <v>54.95</v>
      </c>
      <c r="I31" s="41" t="inlineStr">
        <is>
          <t>https://www.rei.com/product/768602/snow-peak-trek-900-titanium-cookset</t>
        </is>
      </c>
      <c r="J31" s="38" t="inlineStr">
        <is>
          <t>$35-45</t>
        </is>
      </c>
      <c r="K31" s="38" t="inlineStr">
        <is>
          <t>REI, Amazon, Snow Peak direct</t>
        </is>
      </c>
      <c r="L31" s="38" t="inlineStr">
        <is>
          <t>Snow Peak's Trek 900 is the standard premium alternative once Evernew stock dries up; Treeline Review and forum threads treat TOAKS/Snow Peak/Evernew as near-interchangeable in quality at this size.</t>
        </is>
      </c>
      <c r="M31" s="38" t="inlineStr">
        <is>
          <t>https://www.treelinereview.com/gearreviews/best-backpacking-cookpots</t>
        </is>
      </c>
      <c r="N31" s="38" t="inlineStr">
        <is>
          <t>Insulated handles; Very light for the size; Good pour design</t>
        </is>
      </c>
      <c r="O31" s="38" t="inlineStr">
        <is>
          <t>Hard to find in the US now; Pricier for marginal weight savings over TOAKS</t>
        </is>
      </c>
      <c r="P31" s="38" t="inlineStr">
        <is>
          <t>Nice-to-have, not worth chasing down for one trip</t>
        </is>
      </c>
      <c r="Q31" s="37" t="n">
        <v>3</v>
      </c>
      <c r="R31" s="37" t="n">
        <v>5</v>
      </c>
      <c r="S31" s="38" t="inlineStr">
        <is>
          <t>Group share $9.16</t>
        </is>
      </c>
      <c r="T31">
        <f>A31&amp;"|"&amp;C31</f>
        <v/>
      </c>
    </row>
    <row r="32">
      <c r="A32" s="37" t="inlineStr">
        <is>
          <t>fuel</t>
        </is>
      </c>
      <c r="B32" s="38" t="inlineStr">
        <is>
          <t>isobutane canister</t>
        </is>
      </c>
      <c r="C32" s="37" t="inlineStr">
        <is>
          <t>Budget</t>
        </is>
      </c>
      <c r="D32" s="37" t="inlineStr">
        <is>
          <t>Coleman</t>
        </is>
      </c>
      <c r="E32" s="37" t="inlineStr">
        <is>
          <t>Butane/Propane Mix Fuel, 7.75oz (220g)</t>
        </is>
      </c>
      <c r="F32" s="39" t="n">
        <v>7.75</v>
      </c>
      <c r="G32" s="38" t="inlineStr">
        <is>
          <t>Walmart spec, 220g fuel canister</t>
        </is>
      </c>
      <c r="H32" s="40" t="n">
        <v>5.97</v>
      </c>
      <c r="I32" s="41" t="inlineStr">
        <is>
          <t>https://www.walmart.com/ip/Coleman-Butane-Propane-Mix-Fuel-7-75oz/20595064</t>
        </is>
      </c>
      <c r="J32" s="38" t="inlineStr">
        <is>
          <t>n/a (consumable)</t>
        </is>
      </c>
      <c r="K32" s="38" t="inlineStr">
        <is>
          <t>Walmart, Amazon, Target</t>
        </is>
      </c>
      <c r="L32" s="38" t="inlineStr">
        <is>
          <t>Generic-brand isobutane/propane blend canisters perform identically to name brands for most people in above-freezing temps — the community consensus (r/Ultralight) is fuel brand matters far less than blend ratio and how cold it gets.</t>
        </is>
      </c>
      <c r="M32" s="38" t="inlineStr">
        <is>
          <t>https://www.reddit.com/r/Ultralight/</t>
        </is>
      </c>
      <c r="N32" s="38" t="inlineStr">
        <is>
          <t>Cheap; Widely available</t>
        </is>
      </c>
      <c r="O32" s="38" t="inlineStr">
        <is>
          <t>Blend ratio (butane-heavy) performs worse below ~20°F — not an issue for low-30s GA nights</t>
        </is>
      </c>
      <c r="P32" s="38" t="inlineStr">
        <is>
          <t>One 100g canister easily covers 6 people boiling water twice for one overnight</t>
        </is>
      </c>
      <c r="Q32" s="37" t="n">
        <v>5</v>
      </c>
      <c r="R32" s="37" t="n">
        <v>5</v>
      </c>
      <c r="S32" s="38" t="inlineStr">
        <is>
          <t>Group share $1.00 for one canister; carry a partial backup</t>
        </is>
      </c>
      <c r="T32">
        <f>A32&amp;"|"&amp;C32</f>
        <v/>
      </c>
    </row>
    <row r="33">
      <c r="A33" s="37" t="inlineStr">
        <is>
          <t>fuel</t>
        </is>
      </c>
      <c r="B33" s="38" t="inlineStr">
        <is>
          <t>isobutane canister</t>
        </is>
      </c>
      <c r="C33" s="37" t="inlineStr">
        <is>
          <t>Value</t>
        </is>
      </c>
      <c r="D33" s="37" t="inlineStr">
        <is>
          <t>MSR</t>
        </is>
      </c>
      <c r="E33" s="37" t="inlineStr">
        <is>
          <t>IsoPro 8oz/227g canister</t>
        </is>
      </c>
      <c r="F33" s="39" t="n">
        <v>13.7</v>
      </c>
      <c r="G33" s="38" t="inlineStr">
        <is>
          <t>manufacturer spec, 227g fuel</t>
        </is>
      </c>
      <c r="H33" s="40" t="n">
        <v>6.95</v>
      </c>
      <c r="I33" s="41" t="inlineStr">
        <is>
          <t>https://www.rei.com/product/651555/msr-isopro-fuel-canister-8-oz-227-g</t>
        </is>
      </c>
      <c r="J33" s="38" t="inlineStr">
        <is>
          <t>n/a (consumable)</t>
        </is>
      </c>
      <c r="K33" s="38" t="inlineStr">
        <is>
          <t>REI, MSR direct, Amazon</t>
        </is>
      </c>
      <c r="L33" s="38" t="inlineStr">
        <is>
          <t>MSR IsoPro's 80/20 isobutane/propane blend is a frequently cited 'just buy this' pick on r/Ultralight for reliable cold performance without paying JetBoil-brand prices.</t>
        </is>
      </c>
      <c r="M33" s="38" t="inlineStr">
        <is>
          <t>https://www.rei.com/product/807823/msr-isopro-fuel</t>
        </is>
      </c>
      <c r="N33" s="38" t="inlineStr">
        <is>
          <t>Reliable blend; Widely stocked at REI for last-minute buys</t>
        </is>
      </c>
      <c r="O33" s="38" t="inlineStr">
        <is>
          <t>More fuel than one overnight needs — buy the smaller size instead</t>
        </is>
      </c>
      <c r="P33" s="38" t="inlineStr">
        <is>
          <t>Good if also fueling car-camp stove runs; otherwise the 100g/4oz size is right-sized</t>
        </is>
      </c>
      <c r="Q33" s="37" t="n">
        <v>5</v>
      </c>
      <c r="R33" s="37" t="n">
        <v>5</v>
      </c>
      <c r="S33" s="38" t="inlineStr">
        <is>
          <t>Group share $1.83; consider the 4oz can instead ($6-7) to match actual need | TIER ODDITY: Value ($6.95) costs more than Premium ($5.95) in this category -- kept as sourced, not auto-corrected.</t>
        </is>
      </c>
      <c r="T33">
        <f>A33&amp;"|"&amp;C33</f>
        <v/>
      </c>
    </row>
    <row r="34">
      <c r="A34" s="37" t="inlineStr">
        <is>
          <t>fuel</t>
        </is>
      </c>
      <c r="B34" s="38" t="inlineStr">
        <is>
          <t>isobutane canister</t>
        </is>
      </c>
      <c r="C34" s="37" t="inlineStr">
        <is>
          <t>Premium</t>
        </is>
      </c>
      <c r="D34" s="37" t="inlineStr">
        <is>
          <t>MSR</t>
        </is>
      </c>
      <c r="E34" s="37" t="inlineStr">
        <is>
          <t>IsoPro (same blend, cold-weather use case)</t>
        </is>
      </c>
      <c r="F34" s="39" t="n">
        <v>7.6</v>
      </c>
      <c r="G34" s="38" t="inlineStr">
        <is>
          <t>4oz/113g canister spec</t>
        </is>
      </c>
      <c r="H34" s="40" t="n">
        <v>5.95</v>
      </c>
      <c r="I34" s="41" t="inlineStr">
        <is>
          <t>https://www.rei.com/product/849634/msr-isopro-fuel-canister-39-oz-110-g</t>
        </is>
      </c>
      <c r="J34" s="38" t="inlineStr">
        <is>
          <t>n/a (consumable)</t>
        </is>
      </c>
      <c r="K34" s="38" t="inlineStr">
        <is>
          <t>REI, MSR direct</t>
        </is>
      </c>
      <c r="L34" s="38" t="inlineStr">
        <is>
          <t>There isn't a meaningfully 'premium' canister fuel — community consensus is spend on the stove, not the gas. Listed here as the right-sized, reliable-blend option rather than a true upgrade tier.</t>
        </is>
      </c>
      <c r="M34" s="38" t="inlineStr">
        <is>
          <t>https://www.reddit.com/r/Ultralight/</t>
        </is>
      </c>
      <c r="N34" s="38" t="inlineStr">
        <is>
          <t>Right size for a 6-person overnight; Reliable cold-blend</t>
        </is>
      </c>
      <c r="O34" s="38" t="inlineStr">
        <is>
          <t>Same chemistry as the 'value' pick, just smaller</t>
        </is>
      </c>
      <c r="P34" s="38" t="inlineStr">
        <is>
          <t>Matches the actual fuel need without hauling excess weight</t>
        </is>
      </c>
      <c r="Q34" s="37" t="n">
        <v>5</v>
      </c>
      <c r="R34" s="37" t="n">
        <v>5</v>
      </c>
      <c r="S34" s="38" t="inlineStr">
        <is>
          <t>Group share $1.16; fuel is not a category worth upgrading — put the money into the stove instead | TIER ODDITY: Premium ($5.95) is cheaper than Value ($6.95) in this category -- kept as sourced.</t>
        </is>
      </c>
      <c r="T34">
        <f>A34&amp;"|"&amp;C34</f>
        <v/>
      </c>
    </row>
    <row r="35">
      <c r="A35" s="37" t="inlineStr">
        <is>
          <t>eating utensil/cup</t>
        </is>
      </c>
      <c r="B35" s="38" t="inlineStr">
        <is>
          <t>personal spork/cup</t>
        </is>
      </c>
      <c r="C35" s="37" t="inlineStr">
        <is>
          <t>Budget</t>
        </is>
      </c>
      <c r="D35" s="37" t="inlineStr">
        <is>
          <t>TOAKS</t>
        </is>
      </c>
      <c r="E35" s="37" t="inlineStr">
        <is>
          <t>Titanium Spork</t>
        </is>
      </c>
      <c r="F35" s="39" t="n">
        <v>0.6</v>
      </c>
      <c r="G35" s="38" t="inlineStr">
        <is>
          <t>typical spec for generic Ti sporks sold on Amazon</t>
        </is>
      </c>
      <c r="H35" s="40" t="n">
        <v>9.949999999999999</v>
      </c>
      <c r="I35" s="41" t="inlineStr">
        <is>
          <t>https://www.rei.com/product/139476/toaks-titanium-spork</t>
        </is>
      </c>
      <c r="J35" s="38" t="inlineStr">
        <is>
          <t>n/a</t>
        </is>
      </c>
      <c r="K35" s="38" t="inlineStr">
        <is>
          <t>Amazon</t>
        </is>
      </c>
      <c r="L35" s="38" t="inlineStr">
        <is>
          <t>r/Ultralight consensus is any titanium long spoon/spork works fine; brand doesn't matter at this size, and many people just use a plastic spoon from home for free.</t>
        </is>
      </c>
      <c r="M35" s="38" t="inlineStr">
        <is>
          <t>https://www.reddit.com/r/Ultralight/</t>
        </is>
      </c>
      <c r="N35" s="38" t="inlineStr">
        <is>
          <t>Cheap; Reaches bottom of freeze-dried meal pouches</t>
        </is>
      </c>
      <c r="O35" s="38" t="inlineStr">
        <is>
          <t>Generic ones sometimes have sharp stamped edges</t>
        </is>
      </c>
      <c r="P35" s="38" t="inlineStr">
        <is>
          <t>Fine — no functional need to spend more</t>
        </is>
      </c>
      <c r="Q35" s="37" t="n">
        <v>5</v>
      </c>
      <c r="R35" s="37" t="n">
        <v>1</v>
      </c>
      <c r="S35" s="38" t="inlineStr">
        <is>
          <t>Personal item, no shared cost</t>
        </is>
      </c>
      <c r="T35">
        <f>A35&amp;"|"&amp;C35</f>
        <v/>
      </c>
    </row>
    <row r="36">
      <c r="A36" s="37" t="inlineStr">
        <is>
          <t>eating utensil/cup</t>
        </is>
      </c>
      <c r="B36" s="38" t="inlineStr">
        <is>
          <t>personal spork/cup</t>
        </is>
      </c>
      <c r="C36" s="37" t="inlineStr">
        <is>
          <t>Value</t>
        </is>
      </c>
      <c r="D36" s="37" t="inlineStr">
        <is>
          <t>Sea to Summit</t>
        </is>
      </c>
      <c r="E36" s="37" t="inlineStr">
        <is>
          <t>Frontier Ultralight Spoon - Long Handle</t>
        </is>
      </c>
      <c r="F36" s="39" t="n">
        <v>0.6</v>
      </c>
      <c r="G36" s="38" t="inlineStr">
        <is>
          <t>manufacturer spec 17g/0.6oz</t>
        </is>
      </c>
      <c r="H36" s="40" t="n">
        <v>10.95</v>
      </c>
      <c r="I36" s="41" t="inlineStr">
        <is>
          <t>https://www.amazon.com/dp/B0CWVSLQ4J</t>
        </is>
      </c>
      <c r="J36" s="38" t="inlineStr">
        <is>
          <t>n/a</t>
        </is>
      </c>
      <c r="K36" s="38" t="inlineStr">
        <is>
          <t>REI, Amazon, Sea to Summit direct</t>
        </is>
      </c>
      <c r="L36" s="38" t="inlineStr">
        <is>
          <t>Frequently recommended alongside TOAKS as a 'just buy once, forget about it' utensil — anodized colors help avoid losing it at camp, a small but often-mentioned plus in gear threads.</t>
        </is>
      </c>
      <c r="M36" s="38" t="inlineStr">
        <is>
          <t>https://www.rei.com/product/885422/sea-to-summit-alpha-light-long-spoon</t>
        </is>
      </c>
      <c r="N36" s="38" t="inlineStr">
        <is>
          <t>Smooth edges, no sharp stamping; Bright color, easy to spot</t>
        </is>
      </c>
      <c r="O36" s="38" t="inlineStr">
        <is>
          <t>Spoon only, no fork tines</t>
        </is>
      </c>
      <c r="P36" s="38" t="inlineStr">
        <is>
          <t>Good all-around pick</t>
        </is>
      </c>
      <c r="Q36" s="37" t="n">
        <v>5</v>
      </c>
      <c r="R36" s="37" t="n">
        <v>1</v>
      </c>
      <c r="S36" s="38" t="inlineStr">
        <is>
          <t>seatosummit.com product page is dead (site sells nothing directly); replacement is the same Frontier Ultralight Long Handle Spoon on Amazon, same $10.95 price. | TIER ODDITY: Value ($10.95) costs more than Premium ($9.95) in this category -- kept as sourced, not auto-corrected.</t>
        </is>
      </c>
      <c r="T36">
        <f>A36&amp;"|"&amp;C36</f>
        <v/>
      </c>
    </row>
    <row r="37">
      <c r="A37" s="37" t="inlineStr">
        <is>
          <t>eating utensil/cup</t>
        </is>
      </c>
      <c r="B37" s="38" t="inlineStr">
        <is>
          <t>personal spork/cup</t>
        </is>
      </c>
      <c r="C37" s="37" t="inlineStr">
        <is>
          <t>Premium</t>
        </is>
      </c>
      <c r="D37" s="37" t="inlineStr">
        <is>
          <t>Snow Peak</t>
        </is>
      </c>
      <c r="E37" s="37" t="inlineStr">
        <is>
          <t>Titanium Spork</t>
        </is>
      </c>
      <c r="F37" s="39" t="n">
        <v>0.6</v>
      </c>
      <c r="G37" s="38" t="inlineStr">
        <is>
          <t>manufacturer spec ~17g</t>
        </is>
      </c>
      <c r="H37" s="40" t="n">
        <v>9.949999999999999</v>
      </c>
      <c r="I37" s="41" t="inlineStr">
        <is>
          <t>https://www.rei.com/product/660002/snow-peak-titanium-spork</t>
        </is>
      </c>
      <c r="J37" s="38" t="inlineStr">
        <is>
          <t>n/a</t>
        </is>
      </c>
      <c r="K37" s="38" t="inlineStr">
        <is>
          <t>REI, Snow Peak direct, Backcountry</t>
        </is>
      </c>
      <c r="L37" s="38" t="inlineStr">
        <is>
          <t>The 'endgame' pick mostly for brand loyalty and fit/finish — functionally near-identical to the value pick, cited in gear threads as a nicer-feeling but not meaningfully better option.</t>
        </is>
      </c>
      <c r="M37" s="38" t="inlineStr">
        <is>
          <t>https://www.rei.com/product/812345/snow-peak-titanium-spork</t>
        </is>
      </c>
      <c r="N37" s="38" t="inlineStr">
        <is>
          <t>Nice fit and finish; Durable</t>
        </is>
      </c>
      <c r="O37" s="38" t="inlineStr">
        <is>
          <t>Costs 45% more than the value pick for no functional gain</t>
        </is>
      </c>
      <c r="P37" s="38" t="inlineStr">
        <is>
          <t>No real advantage for this trip over the value pick</t>
        </is>
      </c>
      <c r="Q37" s="37" t="n">
        <v>5</v>
      </c>
      <c r="R37" s="37" t="n">
        <v>1</v>
      </c>
      <c r="S37" s="38" t="inlineStr">
        <is>
          <t>Skip this upgrade — put the money toward the water filter or bag instead | TIER ODDITY: Premium ($9.95) is cheaper than Value ($10.95) in this category -- kept as sourced.</t>
        </is>
      </c>
      <c r="T37">
        <f>A37&amp;"|"&amp;C37</f>
        <v/>
      </c>
    </row>
    <row r="38">
      <c r="A38" s="37" t="inlineStr">
        <is>
          <t>water filter</t>
        </is>
      </c>
      <c r="B38" s="38" t="inlineStr">
        <is>
          <t>group filter</t>
        </is>
      </c>
      <c r="C38" s="37" t="inlineStr">
        <is>
          <t>Budget</t>
        </is>
      </c>
      <c r="D38" s="37" t="inlineStr">
        <is>
          <t>Sawyer</t>
        </is>
      </c>
      <c r="E38" s="37" t="inlineStr">
        <is>
          <t>Squeeze (SP2129)</t>
        </is>
      </c>
      <c r="F38" s="39" t="n">
        <v>3</v>
      </c>
      <c r="G38" s="38" t="inlineStr">
        <is>
          <t>Sawyer spec ~3oz for filter alone</t>
        </is>
      </c>
      <c r="H38" s="40" t="n">
        <v>45.95</v>
      </c>
      <c r="I38" s="41" t="inlineStr">
        <is>
          <t>https://www.rei.com/product/103050/sawyer-squeeze-water-filter-system</t>
        </is>
      </c>
      <c r="J38" s="38" t="inlineStr">
        <is>
          <t>$18-22</t>
        </is>
      </c>
      <c r="K38" s="38" t="inlineStr">
        <is>
          <t>REI, Amazon, Walmart, Sawyer direct</t>
        </is>
      </c>
      <c r="L38" s="38" t="inlineStr">
        <is>
          <t>The single most-used water filter on both the PCT and AT hiker surveys for years running; cheap, proven, 0.1-micron hollow-fiber removes bacteria/protozoa. IMPORTANT for this trip: Sawyer confirms freezing after first use can crack the membrane — must sleep with it in the bag on the low-30s night.</t>
        </is>
      </c>
      <c r="M38" s="38" t="inlineStr">
        <is>
          <t>https://www.sawyer.com/faqs, https://backpackinglight.com/forums/topic/72830/</t>
        </is>
      </c>
      <c r="N38" s="38" t="inlineStr">
        <is>
          <t>Cheap; Field-proven; Backflushable</t>
        </is>
      </c>
      <c r="O38" s="38" t="inlineStr">
        <is>
          <t>Freezes and cracks if wetted and left out below 32°F — real risk on this trip's overnight night; Flow slows without regular backflushing</t>
        </is>
      </c>
      <c r="P38" s="38" t="inlineStr">
        <is>
          <t>Works, but must be kept in a jacket pocket by day and in the sleeping bag at night per Sawyer's own guidance</t>
        </is>
      </c>
      <c r="Q38" s="37" t="n">
        <v>4</v>
      </c>
      <c r="R38" s="37" t="n">
        <v>5</v>
      </c>
      <c r="S38" s="38" t="inlineStr">
        <is>
          <t>Group share $5.00 | SAFETY NOTE (added 2026-09-23): sleep with it below freezing -- a wetted Sawyer membrane cracks if it freezes, so it must go inside the sleeping bag with you on any night near/below 32F, not left in a pack pocket. Cheap chemical backup already on the buy list: Aquatabs 30-pack (research/gear-tiers-extras-food.json, section A -- water_treatment_backup, https://www.rei.com/product/109906/aquatabs-water-purification-tablets-package-of-30) covers the group if the filter ever fails.</t>
        </is>
      </c>
      <c r="T38">
        <f>A38&amp;"|"&amp;C38</f>
        <v/>
      </c>
    </row>
    <row r="39">
      <c r="A39" s="37" t="inlineStr">
        <is>
          <t>water filter</t>
        </is>
      </c>
      <c r="B39" s="38" t="inlineStr">
        <is>
          <t>group filter</t>
        </is>
      </c>
      <c r="C39" s="37" t="inlineStr">
        <is>
          <t>Value</t>
        </is>
      </c>
      <c r="D39" s="37" t="inlineStr">
        <is>
          <t>Katadyn</t>
        </is>
      </c>
      <c r="E39" s="37" t="inlineStr">
        <is>
          <t>BeFree 1.0L</t>
        </is>
      </c>
      <c r="F39" s="39" t="n">
        <v>2.3</v>
      </c>
      <c r="G39" s="38" t="inlineStr">
        <is>
          <t>Katadyn spec 2.3oz filter+pouch</t>
        </is>
      </c>
      <c r="H39" s="40" t="n">
        <v>52.95</v>
      </c>
      <c r="I39" s="41" t="inlineStr">
        <is>
          <t>https://www.rei.com/product/247273/katadyn-befree-ac-10-l-water-filter-bottle</t>
        </is>
      </c>
      <c r="J39" s="38" t="inlineStr">
        <is>
          <t>$25-32</t>
        </is>
      </c>
      <c r="K39" s="38" t="inlineStr">
        <is>
          <t>REI, Katadyn direct, Backcountry</t>
        </is>
      </c>
      <c r="L39" s="38" t="inlineStr">
        <is>
          <t>Popular 'bops for the price' pick for its much faster flow rate than Sawyer Squeeze — widely praised in threads for how little effort it takes to fill; complaints center on the soft flask pouch's durability over long-term use, less of a concern for a 6-day trip.</t>
        </is>
      </c>
      <c r="M39" s="38" t="inlineStr">
        <is>
          <t>https://www.reddit.com/r/Ultralight/</t>
        </is>
      </c>
      <c r="N39" s="38" t="inlineStr">
        <is>
          <t>Fast flow, minimal squeeze effort; Light</t>
        </is>
      </c>
      <c r="O39" s="38" t="inlineStr">
        <is>
          <t>Pouch material less durable long-term; Same freezing risk as any hollow-fiber filter — needs the same cold-night handling</t>
        </is>
      </c>
      <c r="P39" s="38" t="inlineStr">
        <is>
          <t>Great for quickly refilling 6 people's bottles at a creek stop</t>
        </is>
      </c>
      <c r="Q39" s="37" t="n">
        <v>4</v>
      </c>
      <c r="R39" s="37" t="n">
        <v>5</v>
      </c>
      <c r="S39" s="38" t="inlineStr">
        <is>
          <t>Group share $8.83 | SAFETY NOTE (added 2026-09-23): sleep with it below freezing -- same hollow-fiber freeze-crack risk as the Sawyer, keep it in the sleeping bag on any night near/below 32F. Cheap chemical backup already on the buy list: Aquatabs 30-pack (research/gear-tiers-extras-food.json, section A, https://www.rei.com/product/109906/aquatabs-water-purification-tablets-package-of-30). Old plain BeFree 1.0L listing (product 116364) is dead; REI now only sells the BeFree AC version (adds activated carbon for taste/odor), $52.95 not $44.95 -- price jump is real, not a mispick.</t>
        </is>
      </c>
      <c r="T39">
        <f>A39&amp;"|"&amp;C39</f>
        <v/>
      </c>
    </row>
    <row r="40">
      <c r="A40" s="37" t="inlineStr">
        <is>
          <t>water filter</t>
        </is>
      </c>
      <c r="B40" s="38" t="inlineStr">
        <is>
          <t>group filter</t>
        </is>
      </c>
      <c r="C40" s="37" t="inlineStr">
        <is>
          <t>Premium</t>
        </is>
      </c>
      <c r="D40" s="37" t="inlineStr">
        <is>
          <t>Grayl</t>
        </is>
      </c>
      <c r="E40" s="37" t="inlineStr">
        <is>
          <t>GeoPress</t>
        </is>
      </c>
      <c r="F40" s="39" t="n">
        <v>15.9</v>
      </c>
      <c r="G40" s="38" t="inlineStr">
        <is>
          <t>manufacturer spec 15.9oz/450g — notably heavier than squeeze filters</t>
        </is>
      </c>
      <c r="H40" s="40" t="n">
        <v>99.95</v>
      </c>
      <c r="I40" s="41" t="inlineStr">
        <is>
          <t>https://www.rei.com/product/150116/grayl-geopress-water-filter-and-purifier-bottle-24-fl-oz</t>
        </is>
      </c>
      <c r="J40" s="38" t="inlineStr">
        <is>
          <t>$55-65</t>
        </is>
      </c>
      <c r="K40" s="38" t="inlineStr">
        <is>
          <t>REI, Grayl direct, Backcountry</t>
        </is>
      </c>
      <c r="L40" s="38" t="inlineStr">
        <is>
          <t>Press-purify design (not just filter — removes viruses too) makes it a favorite for group water duty since one person can process a full 24oz for the group in ~10 seconds with no waiting or squeezing; the tradeoff cited constantly in reviews is the weight, which is why UL purists skip it but group/family trips like this often prefer it.</t>
        </is>
      </c>
      <c r="M40" s="38" t="inlineStr">
        <is>
          <t>https://www.cleverhiker.com/backpacking/best-water-filters/</t>
        </is>
      </c>
      <c r="N40" s="38" t="inlineStr">
        <is>
          <t>Fast, no squeezing needed for a group; Purifies (viruses too), good if sourcing sketchy water; No freeze-crack risk when stored empty/dry</t>
        </is>
      </c>
      <c r="O40" s="38" t="inlineStr">
        <is>
          <t>Much heavier than a Sawyer/BeFree; Bulkier to pack</t>
        </is>
      </c>
      <c r="P40" s="38" t="inlineStr">
        <is>
          <t>Good option specifically because it's shared among 6 — one GeoPress refills bottles fast at a single creek stop, and it's less fragile in cold than hollow-fiber filters if drained and dried</t>
        </is>
      </c>
      <c r="Q40" s="37" t="n">
        <v>5</v>
      </c>
      <c r="R40" s="37" t="n">
        <v>5</v>
      </c>
      <c r="S40" s="38" t="inlineStr">
        <is>
          <t>Group share $14.99 — best pick if the group wants only ONE filter to manage vs risking a frozen Sawyer</t>
        </is>
      </c>
      <c r="T40">
        <f>A40&amp;"|"&amp;C40</f>
        <v/>
      </c>
    </row>
    <row r="41">
      <c r="A41" s="37" t="inlineStr">
        <is>
          <t>water bottles/bladders</t>
        </is>
      </c>
      <c r="B41" s="38" t="inlineStr">
        <is>
          <t>personal bottle</t>
        </is>
      </c>
      <c r="C41" s="37" t="inlineStr">
        <is>
          <t>Budget</t>
        </is>
      </c>
      <c r="D41" s="37" t="inlineStr">
        <is>
          <t>Smartwater</t>
        </is>
      </c>
      <c r="E41" s="37" t="inlineStr">
        <is>
          <t>1L reused disposable bottle</t>
        </is>
      </c>
      <c r="F41" s="39" t="n">
        <v>1.6</v>
      </c>
      <c r="G41" s="38" t="inlineStr">
        <is>
          <t>empty bottle weight, widely cited in UL community measurements</t>
        </is>
      </c>
      <c r="H41" s="40" t="n">
        <v>2.17</v>
      </c>
      <c r="I41" s="41" t="inlineStr">
        <is>
          <t>https://www.walmart.com/ip/smartwater-vapor-distilled-premium-water-1-liter-bottle/14944716</t>
        </is>
      </c>
      <c r="J41" s="38" t="inlineStr">
        <is>
          <t>n/a (buy new, reuse)</t>
        </is>
      </c>
      <c r="K41" s="38" t="inlineStr">
        <is>
          <t>any gas station/grocery</t>
        </is>
      </c>
      <c r="L41" s="38" t="inlineStr">
        <is>
          <t>The famous r/Ultralight hack — the narrow-mouth bottle fits Sawyer Squeeze threads directly, is tougher than most disposable bottles, and costs pennies; considered genuinely 'good enough,' not just a cheap compromise, by most of the community.</t>
        </is>
      </c>
      <c r="M41" s="38" t="inlineStr">
        <is>
          <t>https://en.wikipedia.org/wiki/Glaceau_Smartwater, https://www.reddit.com/r/Ultralight/</t>
        </is>
      </c>
      <c r="N41" s="38" t="inlineStr">
        <is>
          <t>Nearly free; Threads fit Sawyer filters directly; Tough enough for a season or two</t>
        </is>
      </c>
      <c r="O41" s="38" t="inlineStr">
        <is>
          <t>Not reusable indefinitely — degrades with repeated squeeze/freeze cycles</t>
        </is>
      </c>
      <c r="P41" s="38" t="inlineStr">
        <is>
          <t>Bring 2 per person; fine for the trip length</t>
        </is>
      </c>
      <c r="Q41" s="37" t="n">
        <v>5</v>
      </c>
      <c r="R41" s="37" t="n">
        <v>1</v>
      </c>
      <c r="S41" s="38" t="inlineStr">
        <is>
          <t>Buy a couple extra full ones at a gas station the day before — cheapest water-carry system that exists</t>
        </is>
      </c>
      <c r="T41">
        <f>A41&amp;"|"&amp;C41</f>
        <v/>
      </c>
    </row>
    <row r="42">
      <c r="A42" s="37" t="inlineStr">
        <is>
          <t>water bottles/bladders</t>
        </is>
      </c>
      <c r="B42" s="38" t="inlineStr">
        <is>
          <t>personal bottle</t>
        </is>
      </c>
      <c r="C42" s="37" t="inlineStr">
        <is>
          <t>Value</t>
        </is>
      </c>
      <c r="D42" s="37" t="inlineStr">
        <is>
          <t>HydraPak</t>
        </is>
      </c>
      <c r="E42" s="37" t="inlineStr">
        <is>
          <t>Stow 1L collapsible bottle</t>
        </is>
      </c>
      <c r="F42" s="39" t="n">
        <v>1.4</v>
      </c>
      <c r="G42" s="38" t="inlineStr">
        <is>
          <t>manufacturer spec 1.4oz</t>
        </is>
      </c>
      <c r="H42" s="40" t="n">
        <v>18</v>
      </c>
      <c r="I42" s="41" t="inlineStr">
        <is>
          <t>https://www.hydrapak.com/products/stow-1-l-2021</t>
        </is>
      </c>
      <c r="J42" s="38" t="inlineStr">
        <is>
          <t>$12-16</t>
        </is>
      </c>
      <c r="K42" s="38" t="inlineStr">
        <is>
          <t>REI, HydraPak direct, Amazon</t>
        </is>
      </c>
      <c r="L42" s="38" t="inlineStr">
        <is>
          <t>Praised in gear roundups for collapsing flat when empty (packs smaller than a Smartwater) while being far more durable and reusable than a disposable bottle — a common upgrade once people get tired of Smartwater bottles splitting.</t>
        </is>
      </c>
      <c r="M42" s="38" t="inlineStr">
        <is>
          <t>https://slickdeals.net/f/19025173-14-hydrapak-stow-collapsible-backpacking-water-bottle-1-liter</t>
        </is>
      </c>
      <c r="N42" s="38" t="inlineStr">
        <is>
          <t>Packs flat empty; Durable, reusable season after season; Wide mouth for easy filling/cleaning</t>
        </is>
      </c>
      <c r="O42" s="38" t="inlineStr">
        <is>
          <t>Pricier than the free/near-free budget option</t>
        </is>
      </c>
      <c r="P42" s="38" t="inlineStr">
        <is>
          <t>Good middle ground for a reusable system</t>
        </is>
      </c>
      <c r="Q42" s="37" t="n">
        <v>4</v>
      </c>
      <c r="R42" s="37" t="n">
        <v>1</v>
      </c>
      <c r="S42" s="38" t="inlineStr"/>
      <c r="T42">
        <f>A42&amp;"|"&amp;C42</f>
        <v/>
      </c>
    </row>
    <row r="43">
      <c r="A43" s="37" t="inlineStr">
        <is>
          <t>water bottles/bladders</t>
        </is>
      </c>
      <c r="B43" s="38" t="inlineStr">
        <is>
          <t>personal bottle</t>
        </is>
      </c>
      <c r="C43" s="37" t="inlineStr">
        <is>
          <t>Premium</t>
        </is>
      </c>
      <c r="D43" s="37" t="inlineStr">
        <is>
          <t>CNOC</t>
        </is>
      </c>
      <c r="E43" s="37" t="inlineStr">
        <is>
          <t>Vecto 2L</t>
        </is>
      </c>
      <c r="F43" s="39" t="n">
        <v>3.6</v>
      </c>
      <c r="G43" s="38" t="inlineStr">
        <is>
          <t>manufacturer spec ~3.6oz for the 2L bag</t>
        </is>
      </c>
      <c r="H43" s="40" t="n">
        <v>25</v>
      </c>
      <c r="I43" s="41" t="inlineStr">
        <is>
          <t>https://www.amazon.com/Cnoc-Outdoors-Container-Thread-Orange/dp/B07QBQ894L</t>
        </is>
      </c>
      <c r="J43" s="38" t="inlineStr">
        <is>
          <t>$16-20</t>
        </is>
      </c>
      <c r="K43" s="38" t="inlineStr">
        <is>
          <t>CNOC direct, Garage Grown Gear, Amazon</t>
        </is>
      </c>
      <c r="L43" s="38" t="inlineStr">
        <is>
          <t>The r/Ultralight favorite for anyone using a squeeze/gravity filter — the wide-mouth bag opens flat for easy dirty-water scooping from a shallow creek and screws directly onto a Sawyer/BeFree, which a Smartwater bottle can't do as cleanly for gravity setups.</t>
        </is>
      </c>
      <c r="M43" s="38" t="inlineStr">
        <is>
          <t>https://www.reddit.com/r/Ultralight/</t>
        </is>
      </c>
      <c r="N43" s="38" t="inlineStr">
        <is>
          <t>Easy to scoop water from shallow sources; Doubles as a gravity-feed reservoir; Wide mouth, easy to clean/dry (mildew resistance)</t>
        </is>
      </c>
      <c r="O43" s="38" t="inlineStr">
        <is>
          <t>Bulkier than a bottle when full; Costlier than needed for a 1-night trip</t>
        </is>
      </c>
      <c r="P43" s="38" t="inlineStr">
        <is>
          <t>Nice if the group's water filter setup benefits from a wide-mouth scoop bag at a shallow gravel-bar creek</t>
        </is>
      </c>
      <c r="Q43" s="37" t="n">
        <v>3</v>
      </c>
      <c r="R43" s="37" t="n">
        <v>1</v>
      </c>
      <c r="S43" s="38" t="inlineStr">
        <is>
          <t>Only worth it if pairing with the Sawyer/BeFree filter tiers above</t>
        </is>
      </c>
      <c r="T43">
        <f>A43&amp;"|"&amp;C43</f>
        <v/>
      </c>
    </row>
    <row r="44">
      <c r="A44" s="37" t="inlineStr">
        <is>
          <t>food storage</t>
        </is>
      </c>
      <c r="B44" s="38" t="inlineStr">
        <is>
          <t>group bear storage (backcountry night)</t>
        </is>
      </c>
      <c r="C44" s="37" t="inlineStr">
        <is>
          <t>Budget</t>
        </is>
      </c>
      <c r="D44" s="37" t="inlineStr">
        <is>
          <t>Liberty Mountain</t>
        </is>
      </c>
      <c r="E44" s="37" t="inlineStr">
        <is>
          <t>Easy to Throw Bear Bag Hanging Kit (#371486)</t>
        </is>
      </c>
      <c r="F44" s="39" t="n">
        <v>6</v>
      </c>
      <c r="G44" s="38" t="inlineStr">
        <is>
          <t>typical DIY kit weight — 50ft of paracord/Zpacks cord + food sack; EST from common DIY builds</t>
        </is>
      </c>
      <c r="H44" s="40" t="n">
        <v>27</v>
      </c>
      <c r="I44" s="41" t="inlineStr">
        <is>
          <t>https://www.amazon.com/Liberty-Mountain-371486-Throw-Hanging/dp/B005U5J934</t>
        </is>
      </c>
      <c r="J44" s="38" t="inlineStr">
        <is>
          <t>n/a</t>
        </is>
      </c>
      <c r="K44" s="38" t="inlineStr">
        <is>
          <t>REI (rope/sack), Amazon</t>
        </is>
      </c>
      <c r="L44" s="38" t="inlineStr">
        <is>
          <t>SectionHiker and Trek forum threads on Southeast/AT bear storage note hangs are still common where Ursacks/canisters aren't required, but effectiveness is inconsistent since Southeastern black bears in high-traffic areas are increasingly food-conditioned and skilled at defeating poor hangs.</t>
        </is>
      </c>
      <c r="M44" s="38" t="inlineStr">
        <is>
          <t>https://sectionhiker.com/igbc-approved-bag-bag-and-bear-canister-comparison/, https://thetrek.co/appalachian-trail/food-storage-for-8-days-bear-bag-vs-bear-canister/</t>
        </is>
      </c>
      <c r="N44" s="38" t="inlineStr">
        <is>
          <t>Nearly free if rope is already owned; No weight penalty beyond cordage</t>
        </is>
      </c>
      <c r="O44" s="38" t="inlineStr">
        <is>
          <t>Effectiveness depends entirely on execution (right branch, right height/distance); Community increasingly skeptical of hangs vs. Ursack/canister in bear-dense areas</t>
        </is>
      </c>
      <c r="P44" s="38" t="inlineStr">
        <is>
          <t>Workable in Chattahoochee NF backcountry but riskier than an Ursack given known bear activity — only recommended if the group is confident finding a proper hang tree</t>
        </is>
      </c>
      <c r="Q44" s="37" t="n">
        <v>2</v>
      </c>
      <c r="R44" s="37" t="n">
        <v>5</v>
      </c>
      <c r="S44" s="38" t="inlineStr">
        <is>
          <t>Group share $2.50 — lowest cost, highest skill requirement</t>
        </is>
      </c>
      <c r="T44">
        <f>A44&amp;"|"&amp;C44</f>
        <v/>
      </c>
    </row>
    <row r="45">
      <c r="A45" s="37" t="inlineStr">
        <is>
          <t>food storage</t>
        </is>
      </c>
      <c r="B45" s="38" t="inlineStr">
        <is>
          <t>group bear storage (backcountry night)</t>
        </is>
      </c>
      <c r="C45" s="37" t="inlineStr">
        <is>
          <t>Value</t>
        </is>
      </c>
      <c r="D45" s="37" t="inlineStr">
        <is>
          <t>Ursack</t>
        </is>
      </c>
      <c r="E45" s="37" t="inlineStr">
        <is>
          <t>Major XL (with OPSak liner)</t>
        </is>
      </c>
      <c r="F45" s="39" t="n">
        <v>10.8</v>
      </c>
      <c r="G45" s="38" t="inlineStr">
        <is>
          <t>Ursack Major ~7.8oz + OPSak liner ~1oz + typical XL upsizing; Ursack Major listed at 8.8oz in category roundups, XL slightly more</t>
        </is>
      </c>
      <c r="H45" s="40" t="n">
        <v>149.95</v>
      </c>
      <c r="I45" s="41" t="inlineStr">
        <is>
          <t>https://ursack.com/products/ursack-major-xl-opsak</t>
        </is>
      </c>
      <c r="J45" s="38" t="inlineStr">
        <is>
          <t>$55-70</t>
        </is>
      </c>
      <c r="K45" s="38" t="inlineStr">
        <is>
          <t>Ursack direct, REI, Amazon</t>
        </is>
      </c>
      <c r="L45" s="38" t="inlineStr">
        <is>
          <t>CleverHiker and AT/PCT gear guides flag Ursack Major as the go-to lightweight, IGBC-listed alternative to hard canisters, especially favored where allowed (much of the Southeast). Community strongly recommends pairing with an OPSak odor liner since bears will still chew/crush contents even if they can't get in.</t>
        </is>
      </c>
      <c r="M45" s="38" t="inlineStr">
        <is>
          <t>https://www.cleverhiker.com/backpacking/best-bear-canisters/, https://thetrek.co/bear-canisters-ursacks-or-bear-bags-on-the-appalachian-trail/</t>
        </is>
      </c>
      <c r="N45" s="38" t="inlineStr">
        <is>
          <t>Much lighter/more packable than a hard canister; IGBC-approved; No tree/hang skill required — tie to a solid trunk</t>
        </is>
      </c>
      <c r="O45" s="38" t="inlineStr">
        <is>
          <t>Not critter/rodent-proof (mice can chew in); Contents can be crushed even though bears can't extract them; Not accepted in every jurisdiction (fine for GA NF backcountry)</t>
        </is>
      </c>
      <c r="P45" s="38" t="inlineStr">
        <is>
          <t>Best real-world match for this trip — Southeast forums consistently cite Ursack as what most GA/AT-area backpackers actually carry over hard canisters</t>
        </is>
      </c>
      <c r="Q45" s="37" t="n">
        <v>4</v>
      </c>
      <c r="R45" s="37" t="n">
        <v>5</v>
      </c>
      <c r="S45" s="38" t="inlineStr">
        <is>
          <t>Group share $18.32; this is the pick most aligned with what experienced Southeast hikers use | TIER ODDITY: Value ($149.95) costs more than Premium ($99.95) in this category -- kept as sourced, not auto-corrected.</t>
        </is>
      </c>
      <c r="T45">
        <f>A45&amp;"|"&amp;C45</f>
        <v/>
      </c>
    </row>
    <row r="46">
      <c r="A46" s="37" t="inlineStr">
        <is>
          <t>food storage</t>
        </is>
      </c>
      <c r="B46" s="38" t="inlineStr">
        <is>
          <t>group bear storage (backcountry night)</t>
        </is>
      </c>
      <c r="C46" s="37" t="inlineStr">
        <is>
          <t>Premium</t>
        </is>
      </c>
      <c r="D46" s="37" t="inlineStr">
        <is>
          <t>BearVault</t>
        </is>
      </c>
      <c r="E46" s="37" t="inlineStr">
        <is>
          <t>BV500</t>
        </is>
      </c>
      <c r="F46" s="39" t="n">
        <v>41</v>
      </c>
      <c r="G46" s="38" t="inlineStr">
        <is>
          <t>manufacturer/retailer spec ~2lb 9oz (41oz)</t>
        </is>
      </c>
      <c r="H46" s="40" t="n">
        <v>99.95</v>
      </c>
      <c r="I46" s="41" t="inlineStr">
        <is>
          <t>https://www.bearvault.com/product/bv500/</t>
        </is>
      </c>
      <c r="J46" s="38" t="inlineStr">
        <is>
          <t>$55-70</t>
        </is>
      </c>
      <c r="K46" s="38" t="inlineStr">
        <is>
          <t>REI, BearVault direct, Backcountry</t>
        </is>
      </c>
      <c r="L46" s="38" t="inlineStr">
        <is>
          <t>CleverHiker's long-term top pick for hard canisters after 100k miles of testing — bear- AND rodent-proof, doubles as a camp stool, and is required gear in many national parks. Serious hikers who've had a hang or Ursack fail (or who hike areas that mandate canisters) upgrade to this.</t>
        </is>
      </c>
      <c r="M46" s="38" t="inlineStr">
        <is>
          <t>https://www.cleverhiker.com/backpacking/best-bear-canisters/</t>
        </is>
      </c>
      <c r="N46" s="38" t="inlineStr">
        <is>
          <t>Fully bear- and rodent-proof; See-through body, easy to check contents; Required-gear compliant everywhere</t>
        </is>
      </c>
      <c r="O46" s="38" t="inlineStr">
        <is>
          <t>Much heavier and bulkier than Ursack; Awkward to pack inside a smaller 45-55L bag</t>
        </is>
      </c>
      <c r="P46" s="38" t="inlineStr">
        <is>
          <t>Overkill for one GA overnight where Ursack is the community norm, but the right call if the group ever backpacks somewhere canisters are mandated</t>
        </is>
      </c>
      <c r="Q46" s="37" t="n">
        <v>4</v>
      </c>
      <c r="R46" s="37" t="n">
        <v>5</v>
      </c>
      <c r="S46" s="38" t="inlineStr">
        <is>
          <t>Group share $16.66; not necessary for this specific trip | TIER ODDITY: Premium ($99.95) is cheaper than Value ($149.95) in this category -- kept as sourced.</t>
        </is>
      </c>
      <c r="T46">
        <f>A46&amp;"|"&amp;C46</f>
        <v/>
      </c>
    </row>
    <row r="47">
      <c r="A47" s="37" t="inlineStr">
        <is>
          <t>headlamp</t>
        </is>
      </c>
      <c r="B47" s="38" t="inlineStr">
        <is>
          <t>personal headlamp</t>
        </is>
      </c>
      <c r="C47" s="37" t="inlineStr">
        <is>
          <t>Budget</t>
        </is>
      </c>
      <c r="D47" s="37" t="inlineStr">
        <is>
          <t>Petzl</t>
        </is>
      </c>
      <c r="E47" s="37" t="inlineStr">
        <is>
          <t>Tikkina</t>
        </is>
      </c>
      <c r="F47" s="39" t="n">
        <v>2.9</v>
      </c>
      <c r="G47" s="38" t="inlineStr">
        <is>
          <t>Petzl spec 82g/2.9oz including batteries</t>
        </is>
      </c>
      <c r="H47" s="40" t="n">
        <v>19.95</v>
      </c>
      <c r="I47" s="41" t="inlineStr">
        <is>
          <t>https://www.petzl.com/US/en/Sport/Headlamps/TIKKINA</t>
        </is>
      </c>
      <c r="J47" s="38" t="inlineStr">
        <is>
          <t>$10-14</t>
        </is>
      </c>
      <c r="K47" s="38" t="inlineStr">
        <is>
          <t>REI, Petzl direct, Amazon, Walmart</t>
        </is>
      </c>
      <c r="L47" s="38" t="inlineStr">
        <is>
          <t>CleverHiker's budget pick — 250 lumens is plenty for camp chores and short trail walking, and Petzl's reliability at this price beats generic no-name headlamps that show up in gear-fail threads.</t>
        </is>
      </c>
      <c r="M47" s="38" t="inlineStr">
        <is>
          <t>https://www.cleverhiker.com/backpacking/best-hiking-backpacking-camping-headlamps/</t>
        </is>
      </c>
      <c r="N47" s="38" t="inlineStr">
        <is>
          <t>Reliable brand at low price; Simple one-button operation</t>
        </is>
      </c>
      <c r="O47" s="38" t="inlineStr">
        <is>
          <t>AAA batteries only, no rechargeable option; Lower max brightness</t>
        </is>
      </c>
      <c r="P47" s="38" t="inlineStr">
        <is>
          <t>Fine for camp/tent use and a short evening walk</t>
        </is>
      </c>
      <c r="Q47" s="37" t="n">
        <v>5</v>
      </c>
      <c r="R47" s="37" t="n">
        <v>1</v>
      </c>
      <c r="S47" s="38" t="inlineStr"/>
      <c r="T47">
        <f>A47&amp;"|"&amp;C47</f>
        <v/>
      </c>
    </row>
    <row r="48">
      <c r="A48" s="37" t="inlineStr">
        <is>
          <t>headlamp</t>
        </is>
      </c>
      <c r="B48" s="38" t="inlineStr">
        <is>
          <t>personal headlamp</t>
        </is>
      </c>
      <c r="C48" s="37" t="inlineStr">
        <is>
          <t>Value</t>
        </is>
      </c>
      <c r="D48" s="37" t="inlineStr">
        <is>
          <t>Black Diamond</t>
        </is>
      </c>
      <c r="E48" s="37" t="inlineStr">
        <is>
          <t>Spot 400</t>
        </is>
      </c>
      <c r="F48" s="39" t="n">
        <v>3</v>
      </c>
      <c r="G48" s="38" t="inlineStr">
        <is>
          <t>Black Diamond spec ~90g/3.2oz with batteries; commonly listed ~3oz</t>
        </is>
      </c>
      <c r="H48" s="40" t="n">
        <v>59.95</v>
      </c>
      <c r="I48" s="41" t="inlineStr">
        <is>
          <t>https://blackdiamondequipment.com/products/spot-400-headlamp</t>
        </is>
      </c>
      <c r="J48" s="38" t="inlineStr">
        <is>
          <t>$22-28</t>
        </is>
      </c>
      <c r="K48" s="38" t="inlineStr">
        <is>
          <t>REI, Black Diamond direct, Amazon, Backcountry</t>
        </is>
      </c>
      <c r="L48" s="38" t="inlineStr">
        <is>
          <t>CleverHiker's overall Best Overall pick for 2026 — 400 lumens, fully waterproof (IPX8), and consistently the headlamp recommended across gear forums as the best balance of price and performance.</t>
        </is>
      </c>
      <c r="M48" s="38" t="inlineStr">
        <is>
          <t>https://www.cleverhiker.com/backpacking/best-hiking-backpacking-camping-headlamps/</t>
        </is>
      </c>
      <c r="N48" s="38" t="inlineStr">
        <is>
          <t>Fully waterproof; Great lumens-per-dollar; Red night-vision mode</t>
        </is>
      </c>
      <c r="O48" s="38" t="inlineStr">
        <is>
          <t>AAA only (no built-in rechargeable)</t>
        </is>
      </c>
      <c r="P48" s="38" t="inlineStr">
        <is>
          <t>Great all-around choice, handles rain/dew without concern</t>
        </is>
      </c>
      <c r="Q48" s="37" t="n">
        <v>5</v>
      </c>
      <c r="R48" s="37" t="n">
        <v>1</v>
      </c>
      <c r="S48" s="38" t="inlineStr">
        <is>
          <t>TIER ODDITY: Value ($59.95) costs more than Premium ($54.95) in this category -- kept as sourced, not auto-corrected.</t>
        </is>
      </c>
      <c r="T48">
        <f>A48&amp;"|"&amp;C48</f>
        <v/>
      </c>
    </row>
    <row r="49">
      <c r="A49" s="37" t="inlineStr">
        <is>
          <t>headlamp</t>
        </is>
      </c>
      <c r="B49" s="38" t="inlineStr">
        <is>
          <t>personal headlamp</t>
        </is>
      </c>
      <c r="C49" s="37" t="inlineStr">
        <is>
          <t>Premium</t>
        </is>
      </c>
      <c r="D49" s="37" t="inlineStr">
        <is>
          <t>Nitecore</t>
        </is>
      </c>
      <c r="E49" s="37" t="inlineStr">
        <is>
          <t>NU25 (rechargeable)</t>
        </is>
      </c>
      <c r="F49" s="39" t="n">
        <v>1.75</v>
      </c>
      <c r="G49" s="38" t="inlineStr">
        <is>
          <t>Nitecore spec ~48g/1.7oz — notably lighter than AAA headlamps since it's built-in rechargeable</t>
        </is>
      </c>
      <c r="H49" s="40" t="n">
        <v>54.95</v>
      </c>
      <c r="I49" s="41" t="inlineStr">
        <is>
          <t>https://www.nitecore.com/product/nu25</t>
        </is>
      </c>
      <c r="J49" s="38" t="inlineStr">
        <is>
          <t>$32-40</t>
        </is>
      </c>
      <c r="K49" s="38" t="inlineStr">
        <is>
          <t>Nitecore direct, Amazon, REI</t>
        </is>
      </c>
      <c r="L49" s="38" t="inlineStr">
        <is>
          <t>A frequent r/Ultralight 'this is what I switched to' headlamp — much lighter than AAA competitors since there's no battery compartment bulk, USB-C rechargeable (pairs well with the power bank tier below), and 400 lumens is plenty.</t>
        </is>
      </c>
      <c r="M49" s="38" t="inlineStr">
        <is>
          <t>https://www.reddit.com/r/Ultralight/</t>
        </is>
      </c>
      <c r="N49" s="38" t="inlineStr">
        <is>
          <t>Lightest of the three; USB-C rechargeable, no spare batteries needed; Compact</t>
        </is>
      </c>
      <c r="O49" s="38" t="inlineStr">
        <is>
          <t>No swappable batteries if it dies mid-trip — needs the power bank as backup</t>
        </is>
      </c>
      <c r="P49" s="38" t="inlineStr">
        <is>
          <t>Good pairing with a power bank for a no-cell-signal trip where recharging via bank is the only option</t>
        </is>
      </c>
      <c r="Q49" s="37" t="n">
        <v>4</v>
      </c>
      <c r="R49" s="37" t="n">
        <v>1</v>
      </c>
      <c r="S49" s="38" t="inlineStr">
        <is>
          <t>Bring the power bank to recharge it if the trip runs long | TIER ODDITY: Premium ($54.95) is cheaper than Value ($59.95) in this category -- kept as sourced.</t>
        </is>
      </c>
      <c r="T49">
        <f>A49&amp;"|"&amp;C49</f>
        <v/>
      </c>
    </row>
    <row r="50">
      <c r="A50" s="37" t="inlineStr">
        <is>
          <t>power bank</t>
        </is>
      </c>
      <c r="B50" s="38" t="inlineStr">
        <is>
          <t>personal power bank</t>
        </is>
      </c>
      <c r="C50" s="37" t="inlineStr">
        <is>
          <t>Budget</t>
        </is>
      </c>
      <c r="D50" s="37" t="inlineStr">
        <is>
          <t>Anker</t>
        </is>
      </c>
      <c r="E50" s="37" t="inlineStr">
        <is>
          <t>Power Bank, 10,000mAh Portable Charger (PowerIQ, USB-C)</t>
        </is>
      </c>
      <c r="F50" s="39" t="n">
        <v>6.3</v>
      </c>
      <c r="G50" s="38" t="inlineStr">
        <is>
          <t>Anker spec ~180g/6.3oz</t>
        </is>
      </c>
      <c r="H50" s="40" t="n">
        <v>21.99</v>
      </c>
      <c r="I50" s="41" t="inlineStr">
        <is>
          <t>https://www.amazon.com/Anker-Portable-Charger-PowerIQ-Battery/dp/B0D5CLSMFB</t>
        </is>
      </c>
      <c r="J50" s="38" t="inlineStr">
        <is>
          <t>$14-18</t>
        </is>
      </c>
      <c r="K50" s="38" t="inlineStr">
        <is>
          <t>Anker direct, Amazon, Target</t>
        </is>
      </c>
      <c r="L50" s="38" t="inlineStr">
        <is>
          <t>Cited as the budget-conscious pick in 2026 power bank roundups — Anker's build quality and long warranty make it the safe cheap choice even though it's heavier than dedicated UL banks.</t>
        </is>
      </c>
      <c r="M50" s="38" t="inlineStr">
        <is>
          <t>https://www.cleverhiker.com/backpacking/best-power-banks/</t>
        </is>
      </c>
      <c r="N50" s="38" t="inlineStr">
        <is>
          <t>Reliable, well-reviewed brand; 18-month warranty</t>
        </is>
      </c>
      <c r="O50" s="38" t="inlineStr">
        <is>
          <t>3+ oz heavier than the UL-focused options</t>
        </is>
      </c>
      <c r="P50" s="38" t="inlineStr">
        <is>
          <t>Enough capacity to recharge a phone ~2x and a headlamp once for the trip length</t>
        </is>
      </c>
      <c r="Q50" s="37" t="n">
        <v>5</v>
      </c>
      <c r="R50" s="37" t="n">
        <v>1</v>
      </c>
      <c r="S50" s="38" t="inlineStr"/>
      <c r="T50">
        <f>A50&amp;"|"&amp;C50</f>
        <v/>
      </c>
    </row>
    <row r="51">
      <c r="A51" s="37" t="inlineStr">
        <is>
          <t>power bank</t>
        </is>
      </c>
      <c r="B51" s="38" t="inlineStr">
        <is>
          <t>personal power bank</t>
        </is>
      </c>
      <c r="C51" s="37" t="inlineStr">
        <is>
          <t>Value</t>
        </is>
      </c>
      <c r="D51" s="37" t="inlineStr">
        <is>
          <t>Nitecore</t>
        </is>
      </c>
      <c r="E51" s="37" t="inlineStr">
        <is>
          <t>NB10000 Gen 3</t>
        </is>
      </c>
      <c r="F51" s="39" t="n">
        <v>5.1</v>
      </c>
      <c r="G51" s="38" t="inlineStr">
        <is>
          <t>Nitecore spec ~144g/5.1oz</t>
        </is>
      </c>
      <c r="H51" s="40" t="n">
        <v>64.95</v>
      </c>
      <c r="I51" s="41" t="inlineStr">
        <is>
          <t>https://www.amazon.com/NITECORE-NB10000-GEN3-Portable-Charger/dp/B0H85CT2GM</t>
        </is>
      </c>
      <c r="J51" s="38" t="inlineStr">
        <is>
          <t>$32-40</t>
        </is>
      </c>
      <c r="K51" s="38" t="inlineStr">
        <is>
          <t>Nitecore direct, Amazon, REI</t>
        </is>
      </c>
      <c r="L51" s="38" t="inlineStr">
        <is>
          <t>Repeatedly named the best weight-to-capacity power bank for thru-hikers in 2026 gear roundups — real 10,000mAh in a genuinely light shell, widely recommended over generic banks that overstate capacity.</t>
        </is>
      </c>
      <c r="M51" s="38" t="inlineStr">
        <is>
          <t>https://www.cleverhiker.com/backpacking/best-power-banks/, https://www.adventurealan.com/best-backpacking-battery-pack/</t>
        </is>
      </c>
      <c r="N51" s="38" t="inlineStr">
        <is>
          <t>Best-in-class weight for real 10,000mAh; Dual USB-C</t>
        </is>
      </c>
      <c r="O51" s="38" t="inlineStr">
        <is>
          <t>Costs more than double the budget pick</t>
        </is>
      </c>
      <c r="P51" s="38" t="inlineStr">
        <is>
          <t>Solid for the group's phones/inReach/headlamps over the trip length</t>
        </is>
      </c>
      <c r="Q51" s="37" t="n">
        <v>4</v>
      </c>
      <c r="R51" s="37" t="n">
        <v>1</v>
      </c>
      <c r="S51" s="38" t="inlineStr"/>
      <c r="T51">
        <f>A51&amp;"|"&amp;C51</f>
        <v/>
      </c>
    </row>
    <row r="52">
      <c r="A52" s="37" t="inlineStr">
        <is>
          <t>power bank</t>
        </is>
      </c>
      <c r="B52" s="38" t="inlineStr">
        <is>
          <t>personal power bank</t>
        </is>
      </c>
      <c r="C52" s="37" t="inlineStr">
        <is>
          <t>Premium</t>
        </is>
      </c>
      <c r="D52" s="37" t="inlineStr">
        <is>
          <t>Nitecore</t>
        </is>
      </c>
      <c r="E52" s="37" t="inlineStr">
        <is>
          <t>NB10000 Gen 4</t>
        </is>
      </c>
      <c r="F52" s="39" t="n">
        <v>5</v>
      </c>
      <c r="G52" s="38" t="inlineStr">
        <is>
          <t>manufacturer press release claims 143g/5.0oz with improved IPX7 rating</t>
        </is>
      </c>
      <c r="H52" s="40" t="n">
        <v>83.95</v>
      </c>
      <c r="I52" s="41" t="inlineStr">
        <is>
          <t>https://www.amazon.com/Nitecore-NB10000-Gen4-Ultralight-Waterproof/dp/B0H61KHJ1X</t>
        </is>
      </c>
      <c r="J52" s="38" t="inlineStr">
        <is>
          <t>n/a (new for 2026)</t>
        </is>
      </c>
      <c r="K52" s="38" t="inlineStr">
        <is>
          <t>Nitecore direct, Amazon</t>
        </is>
      </c>
      <c r="L52" s="38" t="inlineStr">
        <is>
          <t>The newest Gen4 release (announced Feb 2026) shaves a bit more weight and adds better waterproofing over Gen3 — early gear-roundup mentions call it a marginal but real upgrade for anyone buying new in 2026.</t>
        </is>
      </c>
      <c r="M52" s="38" t="inlineStr">
        <is>
          <t>https://tools.prnewswire.com/en-us/live/20823/release/20260205EN78486</t>
        </is>
      </c>
      <c r="N52" s="38" t="inlineStr">
        <is>
          <t>Lightest Nitecore 10K bank yet; Improved water resistance (IPX7)</t>
        </is>
      </c>
      <c r="O52" s="38" t="inlineStr">
        <is>
          <t>New model — less track record than Gen3; Small gain over Gen3 for the price difference</t>
        </is>
      </c>
      <c r="P52" s="38" t="inlineStr">
        <is>
          <t>Nice-to-have but Gen3 (value tier) is functionally the same for this trip</t>
        </is>
      </c>
      <c r="Q52" s="37" t="n">
        <v>4</v>
      </c>
      <c r="R52" s="37" t="n">
        <v>1</v>
      </c>
      <c r="S52" s="38" t="inlineStr">
        <is>
          <t>Not a meaningful upgrade for a 6-day trip — Gen3 is the better value</t>
        </is>
      </c>
      <c r="T52">
        <f>A52&amp;"|"&amp;C52</f>
        <v/>
      </c>
    </row>
    <row r="53">
      <c r="A53" s="37" t="inlineStr">
        <is>
          <t>satellite messenger</t>
        </is>
      </c>
      <c r="B53" s="38" t="inlineStr">
        <is>
          <t>group satellite messenger</t>
        </is>
      </c>
      <c r="C53" s="37" t="inlineStr">
        <is>
          <t>Budget</t>
        </is>
      </c>
      <c r="D53" s="37" t="inlineStr">
        <is>
          <t>Garmin</t>
        </is>
      </c>
      <c r="E53" s="37" t="inlineStr">
        <is>
          <t>inReach Mini 2 (weekly rental)</t>
        </is>
      </c>
      <c r="F53" s="39" t="n">
        <v>3.5</v>
      </c>
      <c r="G53" s="38" t="inlineStr">
        <is>
          <t>Garmin spec 3.5oz for the device itself; rental means no ownership weight/cost beyond the trip</t>
        </is>
      </c>
      <c r="H53" s="40" t="n">
        <v>100</v>
      </c>
      <c r="I53" s="41" t="inlineStr">
        <is>
          <t>https://www.outfittersatellite.com/pages/garmin-inreach-mini-2-rentals</t>
        </is>
      </c>
      <c r="J53" s="38" t="inlineStr">
        <is>
          <t>n/a (rental)</t>
        </is>
      </c>
      <c r="K53" s="38" t="inlineStr">
        <is>
          <t>Outfitter Satellite, REI rental (select stores)</t>
        </is>
      </c>
      <c r="L53" s="38" t="inlineStr">
        <is>
          <t>Renting for a single trip is the community-recommended move for occasional backpackers — Hunt Talk and gear forums consistently say buying a $300-350 device plus a monthly plan doesn't pencil out for a once-or-twice-a-year trip.</t>
        </is>
      </c>
      <c r="M53" s="38" t="inlineStr">
        <is>
          <t>https://www.outfittersatellite.com/pages/garmin-inreach-mini-2-rentals, https://www.hunttalk.com/threads/garmin-inreach-or-zoleo.328342/</t>
        </is>
      </c>
      <c r="N53" s="38" t="inlineStr">
        <is>
          <t>No upfront device cost; No ongoing subscription commitment; Full inReach 2-way messaging + SOS</t>
        </is>
      </c>
      <c r="O53" s="38" t="inlineStr">
        <is>
          <t>Costs about as much as buying a cheaper device if the group hikes again soon; Rental logistics (shipping/return window) need planning ahead</t>
        </is>
      </c>
      <c r="P53" s="38" t="inlineStr">
        <is>
          <t>Ideal for a one-off trip — no cell signal in the Chattahoochee backcountry makes this non-negotiable, but ownership isn't justified for occasional use</t>
        </is>
      </c>
      <c r="Q53" s="37" t="n">
        <v>4</v>
      </c>
      <c r="R53" s="37" t="n">
        <v>5</v>
      </c>
      <c r="S53" s="38" t="inlineStr">
        <is>
          <t>Group share $16.67 — matches existing plan in gear.md</t>
        </is>
      </c>
      <c r="T53">
        <f>A53&amp;"|"&amp;C53</f>
        <v/>
      </c>
    </row>
    <row r="54">
      <c r="A54" s="37" t="inlineStr">
        <is>
          <t>satellite messenger</t>
        </is>
      </c>
      <c r="B54" s="38" t="inlineStr">
        <is>
          <t>group satellite messenger</t>
        </is>
      </c>
      <c r="C54" s="37" t="inlineStr">
        <is>
          <t>Value</t>
        </is>
      </c>
      <c r="D54" s="37" t="inlineStr">
        <is>
          <t>ZOLEO</t>
        </is>
      </c>
      <c r="E54" s="37" t="inlineStr">
        <is>
          <t>Satellite Communicator</t>
        </is>
      </c>
      <c r="F54" s="39" t="n">
        <v>5.4</v>
      </c>
      <c r="G54" s="38" t="inlineStr">
        <is>
          <t>ZOLEO manufacturer spec ~155g/5.4oz</t>
        </is>
      </c>
      <c r="H54" s="40" t="n">
        <v>199</v>
      </c>
      <c r="I54" s="41" t="inlineStr">
        <is>
          <t>https://www.zoleo.com/en-us/product/zoleo-global-satellite-communicator</t>
        </is>
      </c>
      <c r="J54" s="38" t="inlineStr">
        <is>
          <t>$110-140</t>
        </is>
      </c>
      <c r="K54" s="38" t="inlineStr">
        <is>
          <t>ZOLEO direct, REI, Amazon</t>
        </is>
      </c>
      <c r="L54" s="38" t="inlineStr">
        <is>
          <t>Cheaper device than any current Garmin, and its Basic plan ($20/mo) is the least expensive ongoing subscription among the three; AdventureAlan and Hunt Talk threads note ZOLEO's dedicated phone number is the easiest for non-hiker family members to text back and forth with.</t>
        </is>
      </c>
      <c r="M54" s="38" t="inlineStr">
        <is>
          <t>https://www.adventurealan.com/best-satellite-communicator-zoleo-vs-inreach/, https://www.hunttalk.com/threads/garmin-inreach-or-zoleo.328342/</t>
        </is>
      </c>
      <c r="N54" s="38" t="inlineStr">
        <is>
          <t>Lowest device price of real 2-way satellite communicators; Dedicated phone number, easiest for non-outdoorsy contacts; Cheapest monthly plan</t>
        </is>
      </c>
      <c r="O54" s="38" t="inlineStr">
        <is>
          <t>No standalone screen — fully dependent on a paired phone app; Weaker standalone navigation features than Garmin</t>
        </is>
      </c>
      <c r="P54" s="38" t="inlineStr">
        <is>
          <t>Works fine for SOS + check-in texting on the overnight; phone-dependent is an acceptable tradeoff since the group has phones anyway</t>
        </is>
      </c>
      <c r="Q54" s="37" t="n">
        <v>4</v>
      </c>
      <c r="R54" s="37" t="n">
        <v>5</v>
      </c>
      <c r="S54" s="38" t="inlineStr">
        <is>
          <t>Group share $33.33 if bought outright for this trip only — buy used or via a return-window purchase to cut this down</t>
        </is>
      </c>
      <c r="T54">
        <f>A54&amp;"|"&amp;C54</f>
        <v/>
      </c>
    </row>
    <row r="55">
      <c r="A55" s="37" t="inlineStr">
        <is>
          <t>satellite messenger</t>
        </is>
      </c>
      <c r="B55" s="38" t="inlineStr">
        <is>
          <t>group satellite messenger</t>
        </is>
      </c>
      <c r="C55" s="37" t="inlineStr">
        <is>
          <t>Premium</t>
        </is>
      </c>
      <c r="D55" s="37" t="inlineStr">
        <is>
          <t>Garmin</t>
        </is>
      </c>
      <c r="E55" s="37" t="inlineStr">
        <is>
          <t>inReach Mini 2 (owned, Safety plan)</t>
        </is>
      </c>
      <c r="F55" s="39" t="n">
        <v>3.5</v>
      </c>
      <c r="G55" s="38" t="inlineStr">
        <is>
          <t>Garmin spec 3.5oz</t>
        </is>
      </c>
      <c r="H55" s="40" t="n">
        <v>349.99</v>
      </c>
      <c r="I55" s="41" t="inlineStr">
        <is>
          <t>https://www.rei.com/product/208257/garmin-inreach-mini-2</t>
        </is>
      </c>
      <c r="J55" s="38" t="inlineStr">
        <is>
          <t>$220-260</t>
        </is>
      </c>
      <c r="K55" s="38" t="inlineStr">
        <is>
          <t>REI, Garmin direct, Backcountry</t>
        </is>
      </c>
      <c r="L55" s="38" t="inlineStr">
        <is>
          <t>The most-recommended standalone satellite device across r/Ultralight, r/WildernessBackpacking, and hunting forums — has its own GPS/mapping screen (via paired app or on compatible watches), longest track record, and the Safety plan (~$14.95/mo, pause/cancel anytime) makes ownership reasonable for a group that expects to keep doing backcountry trips.</t>
        </is>
      </c>
      <c r="M55" s="38" t="inlineStr">
        <is>
          <t>https://www.treelinereview.com/gearreviews/garmin-inreach-mini-2-review, https://www.hunttalk.com/threads/garmin-inreach-or-zoleo.328342/</t>
        </is>
      </c>
      <c r="N55" s="38" t="inlineStr">
        <is>
          <t>Best track record/reliability reputation; Standalone tracking + SOS without phone dependency; Flexible monthly plan, cancel between trips</t>
        </is>
      </c>
      <c r="O55" s="38" t="inlineStr">
        <is>
          <t>Highest device price of the three tiers; Tiny screen, mostly used paired to a phone anyway</t>
        </is>
      </c>
      <c r="P55" s="38" t="inlineStr">
        <is>
          <t>The right buy if the group plans more backcountry trips beyond this one — otherwise renting (budget tier) is more cost-effective for a single trip</t>
        </is>
      </c>
      <c r="Q55" s="37" t="n">
        <v>4</v>
      </c>
      <c r="R55" s="37" t="n">
        <v>5</v>
      </c>
      <c r="S55" s="38" t="inlineStr">
        <is>
          <t>Group share $58.33 to buy outright; note price rose from ~$300 to $349.99 at REI as of this search — confirm current price before buying</t>
        </is>
      </c>
      <c r="T55">
        <f>A55&amp;"|"&amp;C55</f>
        <v/>
      </c>
    </row>
    <row r="56">
      <c r="A56" s="37" t="inlineStr">
        <is>
          <t>phone navigation app</t>
        </is>
      </c>
      <c r="B56" s="38" t="inlineStr">
        <is>
          <t>personal navigation app</t>
        </is>
      </c>
      <c r="C56" s="37" t="inlineStr">
        <is>
          <t>Budget</t>
        </is>
      </c>
      <c r="D56" s="37" t="inlineStr">
        <is>
          <t>CalTopo</t>
        </is>
      </c>
      <c r="E56" s="37" t="inlineStr">
        <is>
          <t>Free account + printed topo</t>
        </is>
      </c>
      <c r="F56" s="39" t="n">
        <v>0</v>
      </c>
      <c r="G56" s="38" t="inlineStr">
        <is>
          <t>n/a — software; printed map ~1oz on paper</t>
        </is>
      </c>
      <c r="H56" s="40" t="n">
        <v>0</v>
      </c>
      <c r="I56" s="41" t="inlineStr">
        <is>
          <t>https://caltopo.com/</t>
        </is>
      </c>
      <c r="J56" s="38" t="inlineStr">
        <is>
          <t>n/a</t>
        </is>
      </c>
      <c r="K56" s="38" t="inlineStr">
        <is>
          <t>caltopo.com</t>
        </is>
      </c>
      <c r="L56" s="38" t="inlineStr">
        <is>
          <t>CalTopo's free tier covers everything needed to plan and print a route (topo, forest service roads, property boundaries); community consensus across backpacking forums is print-and-carry beats relying on any phone app alone in a no-signal area, since a printed map never dies or loses GPS lock.</t>
        </is>
      </c>
      <c r="M56" s="38" t="inlineStr">
        <is>
          <t>https://backpackinglight.com/forums/topic/navigation-apps-are-changing-all-the-time-have-you-compared-them-recently/</t>
        </is>
      </c>
      <c r="N56" s="38" t="inlineStr">
        <is>
          <t>Completely free; No battery dependency once printed; Excellent free layer selection (USFS roads, slope angle, etc.)</t>
        </is>
      </c>
      <c r="O56" s="38" t="inlineStr">
        <is>
          <t>Printed map isn't updated live; No crowd-sourced trail conditions</t>
        </is>
      </c>
      <c r="P56" s="38" t="inlineStr">
        <is>
          <t>Print + laminate before leaving cell range — matches the existing plan's recommendation exactly</t>
        </is>
      </c>
      <c r="Q56" s="37" t="n">
        <v>3</v>
      </c>
      <c r="R56" s="37" t="n">
        <v>1</v>
      </c>
      <c r="S56" s="38" t="inlineStr">
        <is>
          <t>Pairs well with a phone app as backup for the person carrying the satellite messenger</t>
        </is>
      </c>
      <c r="T56">
        <f>A56&amp;"|"&amp;C56</f>
        <v/>
      </c>
    </row>
    <row r="57">
      <c r="A57" s="37" t="inlineStr">
        <is>
          <t>phone navigation app</t>
        </is>
      </c>
      <c r="B57" s="38" t="inlineStr">
        <is>
          <t>personal navigation app</t>
        </is>
      </c>
      <c r="C57" s="37" t="inlineStr">
        <is>
          <t>Value</t>
        </is>
      </c>
      <c r="D57" s="37" t="inlineStr">
        <is>
          <t>Gaia GPS</t>
        </is>
      </c>
      <c r="E57" s="37" t="inlineStr">
        <is>
          <t>Premium subscription</t>
        </is>
      </c>
      <c r="F57" s="39" t="n">
        <v>0</v>
      </c>
      <c r="G57" s="38" t="inlineStr">
        <is>
          <t>n/a — software</t>
        </is>
      </c>
      <c r="H57" s="40" t="n">
        <v>39.99</v>
      </c>
      <c r="I57" s="41" t="inlineStr">
        <is>
          <t>https://www.gaiagps.com/premium/</t>
        </is>
      </c>
      <c r="J57" s="38" t="inlineStr">
        <is>
          <t>n/a</t>
        </is>
      </c>
      <c r="K57" s="38" t="inlineStr">
        <is>
          <t>gaiagps.com, App Store, Google Play</t>
        </is>
      </c>
      <c r="L57" s="38" t="inlineStr">
        <is>
          <t>Named the deepest map-layer / most reliable offline app in 2026 hiking-app comparisons — a common pick among backpackers who want more than a printed map but don't need FarOut's thru-hike-specific crowd data.</t>
        </is>
      </c>
      <c r="M57" s="38" t="inlineStr">
        <is>
          <t>https://hikinglifes.com/Guides%20and%20Tips/from-free-to-pro-13-best-gps-navigation-tools-for-hikers.html, https://exploroff.com/hiking-guides/hiking-gps-apps</t>
        </is>
      </c>
      <c r="N57" s="38" t="inlineStr">
        <is>
          <t>Deep offline map layer options (USFS, slope angle, satellite); Rock-solid offline GPS tracking</t>
        </is>
      </c>
      <c r="O57" s="38" t="inlineStr">
        <is>
          <t>Annual subscription; Overkill feature set for a single short trip</t>
        </is>
      </c>
      <c r="P57" s="38" t="inlineStr">
        <is>
          <t>Good backup to the printed map if someone already has it or wants ongoing use beyond this trip</t>
        </is>
      </c>
      <c r="Q57" s="37" t="n">
        <v>4</v>
      </c>
      <c r="R57" s="37" t="n">
        <v>1</v>
      </c>
      <c r="S57" s="38" t="inlineStr">
        <is>
          <t>TIER ODDITY: Value ($39.99) costs more than Premium ($14.99) in this category -- kept as sourced, not auto-corrected.</t>
        </is>
      </c>
      <c r="T57">
        <f>A57&amp;"|"&amp;C57</f>
        <v/>
      </c>
    </row>
    <row r="58">
      <c r="A58" s="37" t="inlineStr">
        <is>
          <t>phone navigation app</t>
        </is>
      </c>
      <c r="B58" s="38" t="inlineStr">
        <is>
          <t>personal navigation app</t>
        </is>
      </c>
      <c r="C58" s="37" t="inlineStr">
        <is>
          <t>Premium</t>
        </is>
      </c>
      <c r="D58" s="37" t="inlineStr">
        <is>
          <t>FarOut</t>
        </is>
      </c>
      <c r="E58" s="37" t="inlineStr">
        <is>
          <t>Regional trail guide (per-trail purchase)</t>
        </is>
      </c>
      <c r="F58" s="39" t="n">
        <v>0</v>
      </c>
      <c r="G58" s="38" t="inlineStr">
        <is>
          <t>n/a — software</t>
        </is>
      </c>
      <c r="H58" s="40" t="n">
        <v>14.99</v>
      </c>
      <c r="I58" s="41" t="inlineStr">
        <is>
          <t>https://faroutguides.com/</t>
        </is>
      </c>
      <c r="J58" s="38" t="inlineStr">
        <is>
          <t>n/a</t>
        </is>
      </c>
      <c r="K58" s="38" t="inlineStr">
        <is>
          <t>faroutguides.com, App Store, Google Play</t>
        </is>
      </c>
      <c r="L58" s="38" t="inlineStr">
        <is>
          <t>The clear favorite among long-distance/thru-hikers for crowd-sourced water source, campsite, and trail-condition comments layered directly on the map — Trek/CleverHiker roundups consistently call it the most useful app for real-time trail intel where signal is unavailable (offline once downloaded).</t>
        </is>
      </c>
      <c r="M58" s="38" t="inlineStr">
        <is>
          <t>https://thetrek.co/comparing-gps-platforms-for-hiking-and-backpacking/</t>
        </is>
      </c>
      <c r="N58" s="38" t="inlineStr">
        <is>
          <t>Crowd-sourced water/campsite comments, huge value in a dry/uncertain water year; Fully offline once the region is downloaded</t>
        </is>
      </c>
      <c r="O58" s="38" t="inlineStr">
        <is>
          <t>Coverage and comment density depends on how popular the specific trail is — a lesser-used GA forest road route may have sparse crowd data; One-time per-region purchase, not a universal subscription</t>
        </is>
      </c>
      <c r="P58" s="38" t="inlineStr">
        <is>
          <t>Worth checking if the specific GA route/trail has FarOut coverage before buying — if it's an obscure forest road not in their database, Gaia or CalTopo is the better spend</t>
        </is>
      </c>
      <c r="Q58" s="37" t="n">
        <v>4</v>
      </c>
      <c r="R58" s="37" t="n">
        <v>1</v>
      </c>
      <c r="S58" s="38" t="inlineStr">
        <is>
          <t>Verify trail coverage exists for the specific route before purchasing | TIER ODDITY: Premium ($14.99) is cheaper than Value ($39.99) in this category -- kept as sourced.</t>
        </is>
      </c>
      <c r="T58">
        <f>A58&amp;"|"&amp;C58</f>
        <v/>
      </c>
    </row>
    <row r="59">
      <c r="A59" s="37" t="inlineStr">
        <is>
          <t>knife/multitool</t>
        </is>
      </c>
      <c r="B59" s="38" t="inlineStr">
        <is>
          <t>personal knife</t>
        </is>
      </c>
      <c r="C59" s="37" t="inlineStr">
        <is>
          <t>Budget</t>
        </is>
      </c>
      <c r="D59" s="37" t="inlineStr">
        <is>
          <t>Opinel</t>
        </is>
      </c>
      <c r="E59" s="37" t="inlineStr">
        <is>
          <t>No.8 Carbon/Stainless folding knife</t>
        </is>
      </c>
      <c r="F59" s="39" t="n">
        <v>1.6</v>
      </c>
      <c r="G59" s="38" t="inlineStr">
        <is>
          <t>Opinel spec ~45g/1.6oz for the No.8</t>
        </is>
      </c>
      <c r="H59" s="40" t="n">
        <v>22</v>
      </c>
      <c r="I59" s="41" t="inlineStr">
        <is>
          <t>https://www.rei.com/product/884528/opinel-no-8-beechwood-handle-knife</t>
        </is>
      </c>
      <c r="J59" s="38" t="inlineStr">
        <is>
          <t>$10-14</t>
        </is>
      </c>
      <c r="K59" s="38" t="inlineStr">
        <is>
          <t>Opinel direct, REI, Amazon</t>
        </is>
      </c>
      <c r="L59" s="38" t="inlineStr">
        <is>
          <t>A classic minimalist pick referenced across backpacking gear lists for decades — simple, sharp, reliable lockback, no bells and whistles, and far lighter than most multitools.</t>
        </is>
      </c>
      <c r="M59" s="38" t="inlineStr">
        <is>
          <t>https://www.reddit.com/r/Ultralight/</t>
        </is>
      </c>
      <c r="N59" s="38" t="inlineStr">
        <is>
          <t>Very light; Takes and holds a good edge; Cheap</t>
        </is>
      </c>
      <c r="O59" s="38" t="inlineStr">
        <is>
          <t>No additional tools (no pliers/scissors); Carbon steel version needs oiling to avoid rust</t>
        </is>
      </c>
      <c r="P59" s="38" t="inlineStr">
        <is>
          <t>Enough for food prep and gear repairs; not a multitool if pliers are needed for other camp tasks</t>
        </is>
      </c>
      <c r="Q59" s="37" t="n">
        <v>4</v>
      </c>
      <c r="R59" s="37" t="n">
        <v>1</v>
      </c>
      <c r="S59" s="38" t="inlineStr"/>
      <c r="T59">
        <f>A59&amp;"|"&amp;C59</f>
        <v/>
      </c>
    </row>
    <row r="60">
      <c r="A60" s="37" t="inlineStr">
        <is>
          <t>knife/multitool</t>
        </is>
      </c>
      <c r="B60" s="38" t="inlineStr">
        <is>
          <t>personal knife</t>
        </is>
      </c>
      <c r="C60" s="37" t="inlineStr">
        <is>
          <t>Value</t>
        </is>
      </c>
      <c r="D60" s="37" t="inlineStr">
        <is>
          <t>Leatherman</t>
        </is>
      </c>
      <c r="E60" s="37" t="inlineStr">
        <is>
          <t>Wingman</t>
        </is>
      </c>
      <c r="F60" s="39" t="n">
        <v>7.2</v>
      </c>
      <c r="G60" s="38" t="inlineStr">
        <is>
          <t>Leatherman spec 7.2oz/204g</t>
        </is>
      </c>
      <c r="H60" s="40" t="n">
        <v>49.95</v>
      </c>
      <c r="I60" s="41" t="inlineStr">
        <is>
          <t>https://www.leatherman.com/products/wingman</t>
        </is>
      </c>
      <c r="J60" s="38" t="inlineStr">
        <is>
          <t>$28-35</t>
        </is>
      </c>
      <c r="K60" s="38" t="inlineStr">
        <is>
          <t>Leatherman direct, REI, Amazon, Walmart</t>
        </is>
      </c>
      <c r="L60" s="38" t="inlineStr">
        <is>
          <t>Frequently cited as the best value multitool for campers/car-camp-adjacent trips — has pliers, scissors, and a full driver set at a fraction of the price of Leatherman's premium line, with the same 25-year warranty.</t>
        </is>
      </c>
      <c r="M60" s="38" t="inlineStr">
        <is>
          <t>https://www.reddit.com/r/CampingGear/</t>
        </is>
      </c>
      <c r="N60" s="38" t="inlineStr">
        <is>
          <t>Real pliers and scissors, not just a knife blade; 25-year Leatherman warranty; Good price for the tool count</t>
        </is>
      </c>
      <c r="O60" s="38" t="inlineStr">
        <is>
          <t>Heavier than a plain folding knife; Outside-accessible blade only (spring-loaded tools need two hands)</t>
        </is>
      </c>
      <c r="P60" s="38" t="inlineStr">
        <is>
          <t>Good all-rounder for base camp tasks (firewood, cooking, gear fixes) as well as the overnight</t>
        </is>
      </c>
      <c r="Q60" s="37" t="n">
        <v>4</v>
      </c>
      <c r="R60" s="37" t="n">
        <v>1</v>
      </c>
      <c r="S60" s="38" t="inlineStr"/>
      <c r="T60">
        <f>A60&amp;"|"&amp;C60</f>
        <v/>
      </c>
    </row>
    <row r="61">
      <c r="A61" s="37" t="inlineStr">
        <is>
          <t>knife/multitool</t>
        </is>
      </c>
      <c r="B61" s="38" t="inlineStr">
        <is>
          <t>personal knife</t>
        </is>
      </c>
      <c r="C61" s="37" t="inlineStr">
        <is>
          <t>Premium</t>
        </is>
      </c>
      <c r="D61" s="37" t="inlineStr">
        <is>
          <t>Leatherman</t>
        </is>
      </c>
      <c r="E61" s="37" t="inlineStr">
        <is>
          <t>Skeletool CX</t>
        </is>
      </c>
      <c r="F61" s="39" t="n">
        <v>5</v>
      </c>
      <c r="G61" s="38" t="inlineStr">
        <is>
          <t>Leatherman spec 5.0oz/142g</t>
        </is>
      </c>
      <c r="H61" s="40" t="n">
        <v>99.95</v>
      </c>
      <c r="I61" s="41" t="inlineStr">
        <is>
          <t>https://www.rei.com/product/762082/leatherman-skeletool-cx-multi-tool</t>
        </is>
      </c>
      <c r="J61" s="38" t="inlineStr">
        <is>
          <t>$65-80</t>
        </is>
      </c>
      <c r="K61" s="38" t="inlineStr">
        <is>
          <t>Leatherman direct, REI, Backcountry</t>
        </is>
      </c>
      <c r="L61" s="38" t="inlineStr">
        <is>
          <t>The multitool serious backpackers upgrade to — stripped-down tool selection (knife, pliers, bit driver, bottle opener) keeps weight down versus a full-size multitool while keeping the tools people actually use; widely recommended on r/Ultralight over bulkier all-in-one tools.</t>
        </is>
      </c>
      <c r="M61" s="38" t="inlineStr">
        <is>
          <t>https://www.reddit.com/r/Ultralight/</t>
        </is>
      </c>
      <c r="N61" s="38" t="inlineStr">
        <is>
          <t>Lighter than most full multitools; One-hand-opening knife blade; Premium materials (carbon fiber scales, S30V-ish blade steel line)</t>
        </is>
      </c>
      <c r="O61" s="38" t="inlineStr">
        <is>
          <t>Fewer tools than the Wingman (no scissors); Pricier</t>
        </is>
      </c>
      <c r="P61" s="38" t="inlineStr">
        <is>
          <t>Great if Jordan wants one tool to keep long-term across future trips</t>
        </is>
      </c>
      <c r="Q61" s="37" t="n">
        <v>4</v>
      </c>
      <c r="R61" s="37" t="n">
        <v>1</v>
      </c>
      <c r="S61" s="38" t="inlineStr"/>
      <c r="T61">
        <f>A61&amp;"|"&amp;C61</f>
        <v/>
      </c>
    </row>
    <row r="62">
      <c r="A62" s="37" t="inlineStr">
        <is>
          <t>first aid kit</t>
        </is>
      </c>
      <c r="B62" s="38" t="inlineStr">
        <is>
          <t>group first aid (overnight-size)</t>
        </is>
      </c>
      <c r="C62" s="37" t="inlineStr">
        <is>
          <t>Budget</t>
        </is>
      </c>
      <c r="D62" s="37" t="inlineStr">
        <is>
          <t>DIY</t>
        </is>
      </c>
      <c r="E62" s="37" t="inlineStr">
        <is>
          <t>Build-your-own kit (gauze, tape, meds, moleskin, blister care)</t>
        </is>
      </c>
      <c r="F62" s="39" t="n">
        <v>4</v>
      </c>
      <c r="G62" s="38" t="inlineStr">
        <is>
          <t>EST — typical DIY minimal kit weight for group use; not individually itemized/weighed this session</t>
        </is>
      </c>
      <c r="H62" s="40" t="n">
        <v>22</v>
      </c>
      <c r="I62" s="41" t="inlineStr">
        <is>
          <t>https://www.rei.com/c/first-aid</t>
        </is>
      </c>
      <c r="J62" s="38" t="inlineStr">
        <is>
          <t>n/a</t>
        </is>
      </c>
      <c r="K62" s="38" t="inlineStr">
        <is>
          <t>Walmart, CVS/pharmacy, REI (component pieces)</t>
        </is>
      </c>
      <c r="L62" s="38" t="inlineStr">
        <is>
          <t>Backcountry-gear blogs and r/Ultralight consistently argue a DIY kit tailored to the actual trip (group size, trip length, known allergies) beats a generic prepackaged kit for both cost-per-use and relevance — the tradeoff is time spent assembling it correctly.</t>
        </is>
      </c>
      <c r="M62" s="38" t="inlineStr">
        <is>
          <t>https://www.goodreads.com/author_blog_posts/19476964-gear-list-backpacking-first-aid-kit-for-soloists-groups</t>
        </is>
      </c>
      <c r="N62" s="38" t="inlineStr">
        <is>
          <t>Cheapest per real supply included; Exactly matches the group's actual needs/allergies</t>
        </is>
      </c>
      <c r="O62" s="38" t="inlineStr">
        <is>
          <t>Requires research/assembly time; Easy to forget something a commercial kit wouldn't</t>
        </is>
      </c>
      <c r="P62" s="38" t="inlineStr">
        <is>
          <t>Workable for an experienced group member willing to assemble it properly ahead of time</t>
        </is>
      </c>
      <c r="Q62" s="37" t="n">
        <v>2</v>
      </c>
      <c r="R62" s="37" t="n">
        <v>5</v>
      </c>
      <c r="S62" s="38" t="inlineStr">
        <is>
          <t>Group share $3.67 — riskiest tier for a first-time group unless someone has real first-aid knowledge</t>
        </is>
      </c>
      <c r="T62">
        <f>A62&amp;"|"&amp;C62</f>
        <v/>
      </c>
    </row>
    <row r="63">
      <c r="A63" s="37" t="inlineStr">
        <is>
          <t>first aid kit</t>
        </is>
      </c>
      <c r="B63" s="38" t="inlineStr">
        <is>
          <t>group first aid (overnight-size)</t>
        </is>
      </c>
      <c r="C63" s="37" t="inlineStr">
        <is>
          <t>Value</t>
        </is>
      </c>
      <c r="D63" s="37" t="inlineStr">
        <is>
          <t>Adventure Medical Kits</t>
        </is>
      </c>
      <c r="E63" s="37" t="inlineStr">
        <is>
          <t>Ultralight/Watertight .7</t>
        </is>
      </c>
      <c r="F63" s="39" t="n">
        <v>4.4</v>
      </c>
      <c r="G63" s="38" t="inlineStr">
        <is>
          <t>AMK spec 4.4oz</t>
        </is>
      </c>
      <c r="H63" s="40" t="n">
        <v>44.99</v>
      </c>
      <c r="I63" s="41" t="inlineStr">
        <is>
          <t>https://adventuremedicalkits.com/products/ultralight-watertight-medical-kit-7</t>
        </is>
      </c>
      <c r="J63" s="38" t="inlineStr">
        <is>
          <t>$18-24</t>
        </is>
      </c>
      <c r="K63" s="38" t="inlineStr">
        <is>
          <t>REI, AMK direct, Amazon, Backcountry</t>
        </is>
      </c>
      <c r="L63" s="38" t="inlineStr">
        <is>
          <t>A frequently recommended 'good enough, don't overthink it' commercial kit for small groups — pre-organized, waterproof pouch, and covers the common injury scenarios (blisters, cuts, minor sprains) without excess bulk.</t>
        </is>
      </c>
      <c r="M63" s="38" t="inlineStr">
        <is>
          <t>https://www.reddit.com/r/Ultralight/</t>
        </is>
      </c>
      <c r="N63" s="38" t="inlineStr">
        <is>
          <t>Pre-organized and labeled — fast to use under stress; Waterproof pouch; Reasonably light for what's included</t>
        </is>
      </c>
      <c r="O63" s="38" t="inlineStr">
        <is>
          <t>Contents skew toward minor injuries, not built for 6 people over multiple days</t>
        </is>
      </c>
      <c r="P63" s="38" t="inlineStr">
        <is>
          <t>A reasonable base kit but consider supplementing with extra blister care/meds given the group size of 6</t>
        </is>
      </c>
      <c r="Q63" s="37" t="n">
        <v>4</v>
      </c>
      <c r="R63" s="37" t="n">
        <v>5</v>
      </c>
      <c r="S63" s="38" t="inlineStr">
        <is>
          <t>Group share $5.33</t>
        </is>
      </c>
      <c r="T63">
        <f>A63&amp;"|"&amp;C63</f>
        <v/>
      </c>
    </row>
    <row r="64">
      <c r="A64" s="37" t="inlineStr">
        <is>
          <t>first aid kit</t>
        </is>
      </c>
      <c r="B64" s="38" t="inlineStr">
        <is>
          <t>group first aid (overnight-size)</t>
        </is>
      </c>
      <c r="C64" s="37" t="inlineStr">
        <is>
          <t>Premium</t>
        </is>
      </c>
      <c r="D64" s="37" t="inlineStr">
        <is>
          <t>Adventure Medical Kits</t>
        </is>
      </c>
      <c r="E64" s="37" t="inlineStr">
        <is>
          <t>Mountain Series Explorer</t>
        </is>
      </c>
      <c r="F64" s="39" t="n">
        <v>16</v>
      </c>
      <c r="G64" s="38" t="inlineStr">
        <is>
          <t>AMK spec/listing; built for 4 people/7 days per AMK product description, oversized for 6/1-night but most complete</t>
        </is>
      </c>
      <c r="H64" s="40" t="n">
        <v>86.48999999999999</v>
      </c>
      <c r="I64" s="41" t="inlineStr">
        <is>
          <t>https://adventuremedicalkits.com/products/mountain-series-medical-kit-explorer</t>
        </is>
      </c>
      <c r="J64" s="38" t="inlineStr">
        <is>
          <t>$45-55</t>
        </is>
      </c>
      <c r="K64" s="38" t="inlineStr">
        <is>
          <t>REI, Target, AMK direct</t>
        </is>
      </c>
      <c r="L64" s="38" t="inlineStr">
        <is>
          <t>Same kit already selected for base camp in the existing trip plan — the community-recommended 'built for a group' commercial option, with enough supplies and instructions (including a mini field guide) to handle more than blister care.</t>
        </is>
      </c>
      <c r="M64" s="38" t="inlineStr">
        <is>
          <t>https://adventuremedicalkits.com/products/mountain-series-medical-kit-explorer</t>
        </is>
      </c>
      <c r="N64" s="38" t="inlineStr">
        <is>
          <t>Actually sized for a group over multiple days; Includes basic trauma/wound care beyond blister-level injuries; Includes a first-aid field guide</t>
        </is>
      </c>
      <c r="O64" s="38" t="inlineStr">
        <is>
          <t>Heavy/bulky for carrying on the overnight leg specifically — better suited to stay at base camp</t>
        </is>
      </c>
      <c r="P64" s="38" t="inlineStr">
        <is>
          <t>Keep this one at base camp (as the existing plan does) and carry the value-tier AMK Ultralight .7 on the overnight leg</t>
        </is>
      </c>
      <c r="Q64" s="37" t="n">
        <v>4</v>
      </c>
      <c r="R64" s="37" t="n">
        <v>5</v>
      </c>
      <c r="S64" s="38" t="inlineStr">
        <is>
          <t>Group share $12.49 — matches existing gear.md pick for base camp</t>
        </is>
      </c>
      <c r="T64">
        <f>A64&amp;"|"&amp;C64</f>
        <v/>
      </c>
    </row>
    <row r="65">
      <c r="A65" s="37" t="inlineStr">
        <is>
          <t>cathole_trowel</t>
        </is>
      </c>
      <c r="B65" s="38" t="inlineStr">
        <is>
          <t>shared cathole trowel</t>
        </is>
      </c>
      <c r="C65" s="37" t="inlineStr">
        <is>
          <t>Budget</t>
        </is>
      </c>
      <c r="D65" s="37" t="inlineStr">
        <is>
          <t>Coghlan's</t>
        </is>
      </c>
      <c r="E65" s="37" t="inlineStr">
        <is>
          <t>Backpackers Trowel</t>
        </is>
      </c>
      <c r="F65" s="39" t="n">
        <v>1.5</v>
      </c>
      <c r="G65" s="38" t="inlineStr">
        <is>
          <t>typical plastic trowel weight ~1.5oz</t>
        </is>
      </c>
      <c r="H65" s="40" t="n">
        <v>8.75</v>
      </c>
      <c r="I65" s="41" t="inlineStr">
        <is>
          <t>https://www.walmart.com/ip/Coghlan-S-Backpackers-Trowel/23233743</t>
        </is>
      </c>
      <c r="J65" s="38" t="inlineStr">
        <is>
          <t>n/a</t>
        </is>
      </c>
      <c r="K65" s="38" t="inlineStr">
        <is>
          <t>Walmart, Amazon, REI</t>
        </is>
      </c>
      <c r="L65" s="38" t="inlineStr">
        <is>
          <t>Plenty of forum posts note a $4 plastic trowel digs a perfectly adequate 6-8in cathole — no functional need for titanium unless weight-obsessed; LNT compliance matters far more than trowel material.</t>
        </is>
      </c>
      <c r="M65" s="38" t="inlineStr">
        <is>
          <t>https://www.reddit.com/r/Ultralight/</t>
        </is>
      </c>
      <c r="N65" s="38" t="inlineStr">
        <is>
          <t>Cheap; Digs a fine cathole in GA's loamy forest soil</t>
        </is>
      </c>
      <c r="O65" s="38" t="inlineStr">
        <is>
          <t>Bulkier/heavier than titanium options; Plastic can crack on rocky ground</t>
        </is>
      </c>
      <c r="P65" s="38" t="inlineStr">
        <is>
          <t>Fine for one overnight in soft forest soil</t>
        </is>
      </c>
      <c r="Q65" s="37" t="n">
        <v>5</v>
      </c>
      <c r="R65" s="37" t="n">
        <v>5</v>
      </c>
      <c r="S65" s="38" t="inlineStr">
        <is>
          <t>Split 6 ways (shared cathole trowel, carried on the overnight leg) | TIER ODDITY: Budget ($8.75) costs more than Value ($7.95) in this category -- kept as sourced.</t>
        </is>
      </c>
      <c r="T65">
        <f>A65&amp;"|"&amp;C65</f>
        <v/>
      </c>
    </row>
    <row r="66">
      <c r="A66" s="37" t="inlineStr">
        <is>
          <t>cathole_trowel</t>
        </is>
      </c>
      <c r="B66" s="38" t="inlineStr">
        <is>
          <t>shared cathole trowel</t>
        </is>
      </c>
      <c r="C66" s="37" t="inlineStr">
        <is>
          <t>Value</t>
        </is>
      </c>
      <c r="D66" s="37" t="inlineStr">
        <is>
          <t>GSI Outdoors</t>
        </is>
      </c>
      <c r="E66" s="37" t="inlineStr">
        <is>
          <t>Cathole Trowel</t>
        </is>
      </c>
      <c r="F66" s="39" t="n">
        <v>2.4</v>
      </c>
      <c r="G66" s="38" t="inlineStr">
        <is>
          <t>manufacturer spec ~2.4oz</t>
        </is>
      </c>
      <c r="H66" s="40" t="n">
        <v>7.95</v>
      </c>
      <c r="I66" s="41" t="inlineStr">
        <is>
          <t>https://gsioutdoors.com/products/cathole-trowel</t>
        </is>
      </c>
      <c r="J66" s="38" t="inlineStr">
        <is>
          <t>$5-7</t>
        </is>
      </c>
      <c r="K66" s="38" t="inlineStr">
        <is>
          <t>REI, GSI direct, Amazon</t>
        </is>
      </c>
      <c r="L66" s="38" t="inlineStr">
        <is>
          <t>A commonly recommended mid-price trowel — serrated edge handles roots better than a smooth plastic trowel, and it's cheap enough that the upgrade over budget is easy to justify.</t>
        </is>
      </c>
      <c r="M66" s="38" t="inlineStr">
        <is>
          <t>https://www.rei.com/product/752345/gsi-outdoors-cathole-trowel</t>
        </is>
      </c>
      <c r="N66" s="38" t="inlineStr">
        <is>
          <t>Serrated edge cuts through roots; Durable enough for repeated trips</t>
        </is>
      </c>
      <c r="O66" s="38" t="inlineStr">
        <is>
          <t>Marginal weight/price difference from budget tier</t>
        </is>
      </c>
      <c r="P66" s="38" t="inlineStr">
        <is>
          <t>Good middle choice</t>
        </is>
      </c>
      <c r="Q66" s="37" t="n">
        <v>5</v>
      </c>
      <c r="R66" s="37" t="n">
        <v>5</v>
      </c>
      <c r="S66" s="38" t="inlineStr">
        <is>
          <t>Split 6 ways (shared cathole trowel, carried on the overnight leg) | TIER ODDITY: Value ($7.95) is cheaper than Budget ($8.75) in this category -- kept as sourced.</t>
        </is>
      </c>
      <c r="T66">
        <f>A66&amp;"|"&amp;C66</f>
        <v/>
      </c>
    </row>
    <row r="67">
      <c r="A67" s="37" t="inlineStr">
        <is>
          <t>cathole_trowel</t>
        </is>
      </c>
      <c r="B67" s="38" t="inlineStr">
        <is>
          <t>shared cathole trowel</t>
        </is>
      </c>
      <c r="C67" s="37" t="inlineStr">
        <is>
          <t>Premium</t>
        </is>
      </c>
      <c r="D67" s="37" t="inlineStr">
        <is>
          <t>TheTentLab</t>
        </is>
      </c>
      <c r="E67" s="37" t="inlineStr">
        <is>
          <t>The DirtSaw Deuce #2 Trowel</t>
        </is>
      </c>
      <c r="F67" s="39" t="n">
        <v>0.6</v>
      </c>
      <c r="G67" s="38" t="inlineStr">
        <is>
          <t>manufacturer spec ~17g/0.6oz for the #2 model</t>
        </is>
      </c>
      <c r="H67" s="40" t="n">
        <v>21.95</v>
      </c>
      <c r="I67" s="41" t="inlineStr">
        <is>
          <t>https://www.rei.com/product/225131/thetentlab-the-dirtsaw-deuce-2-trowel</t>
        </is>
      </c>
      <c r="J67" s="38" t="inlineStr">
        <is>
          <t>$16-20</t>
        </is>
      </c>
      <c r="K67" s="38" t="inlineStr">
        <is>
          <t>TheTentLab direct, REI, Garage Grown Gear</t>
        </is>
      </c>
      <c r="L67" s="38" t="inlineStr">
        <is>
          <t>The single most-referenced trowel upgrade on r/Ultralight — practically a meme at this point ('the Deuce'), titanium build is nearly indestructible at a fraction of the weight of any plastic trowel.</t>
        </is>
      </c>
      <c r="M67" s="38" t="inlineStr">
        <is>
          <t>https://www.reddit.com/r/Ultralight/</t>
        </is>
      </c>
      <c r="N67" s="38" t="inlineStr">
        <is>
          <t>Extremely light; Very durable titanium build; Small enough to disappear in a pack pocket</t>
        </is>
      </c>
      <c r="O67" s="38" t="inlineStr">
        <is>
          <t>Costs 2-3x a plain plastic trowel for a functionally similar hole</t>
        </is>
      </c>
      <c r="P67" s="38" t="inlineStr">
        <is>
          <t>Nice but not necessary for one trip — worth it if this becomes a recurring hobby</t>
        </is>
      </c>
      <c r="Q67" s="37" t="n">
        <v>4</v>
      </c>
      <c r="R67" s="37" t="n">
        <v>5</v>
      </c>
      <c r="S67" s="38" t="inlineStr">
        <is>
          <t>Split 6 ways (shared cathole trowel, carried on the overnight leg)</t>
        </is>
      </c>
      <c r="T67">
        <f>A67&amp;"|"&amp;C67</f>
        <v/>
      </c>
    </row>
    <row r="68">
      <c r="A68" s="37" t="inlineStr">
        <is>
          <t>toiletries</t>
        </is>
      </c>
      <c r="B68" s="38" t="inlineStr">
        <is>
          <t>personal toiletries/hygiene kit</t>
        </is>
      </c>
      <c r="C68" s="37" t="inlineStr">
        <is>
          <t>Budget</t>
        </is>
      </c>
      <c r="D68" s="37" t="inlineStr">
        <is>
          <t>Generic</t>
        </is>
      </c>
      <c r="E68" s="37" t="inlineStr">
        <is>
          <t>Travel-size toothbrush, toothpaste, TP, hand sanitizer</t>
        </is>
      </c>
      <c r="F68" s="39" t="n">
        <v>3.5</v>
      </c>
      <c r="G68" s="38" t="inlineStr">
        <is>
          <t>small personal hygiene bag, EST from category norms</t>
        </is>
      </c>
      <c r="H68" s="40" t="n">
        <v>3.94</v>
      </c>
      <c r="I68" s="41" t="inlineStr">
        <is>
          <t>https://www.walmart.com/ip/Equate-Travel-Kit-8-Piece-Plastics/831029303</t>
        </is>
      </c>
      <c r="J68" s="38" t="inlineStr">
        <is>
          <t>n/a</t>
        </is>
      </c>
      <c r="K68" s="38" t="inlineStr">
        <is>
          <t>Walmart, Amazon</t>
        </is>
      </c>
      <c r="L68" s="38" t="inlineStr">
        <is>
          <t>Basic drugstore/travel-size toiletries are all a single overnight needs -- no reason to spend more.</t>
        </is>
      </c>
      <c r="M68" s="38" t="inlineStr"/>
      <c r="N68" s="38" t="inlineStr">
        <is>
          <t>Cheap; Covers the one overnight fine</t>
        </is>
      </c>
      <c r="O68" s="38" t="inlineStr">
        <is>
          <t>Travel sizes only, not a full-size refill</t>
        </is>
      </c>
      <c r="P68" s="38" t="inlineStr">
        <is>
          <t>Plenty for one night out</t>
        </is>
      </c>
      <c r="Q68" s="37" t="n">
        <v>5</v>
      </c>
      <c r="R68" s="37" t="n">
        <v>1</v>
      </c>
      <c r="S68" s="38" t="inlineStr">
        <is>
          <t>Personal, full price -- each hiker buys/packs their own. Old direct-slug URL didn't resolve; replacement is Equate's current 8-Piece Travel Kit (empty refillable bottles, not toothbrush/toothpaste/TP bundled) at its real product ID, $3.94 not $6.00 -- fill it with the toothbrush kit and TP already on the buy list.</t>
        </is>
      </c>
      <c r="T68">
        <f>A68&amp;"|"&amp;C68</f>
        <v/>
      </c>
    </row>
    <row r="69">
      <c r="A69" s="37" t="inlineStr">
        <is>
          <t>toiletries</t>
        </is>
      </c>
      <c r="B69" s="38" t="inlineStr">
        <is>
          <t>personal toiletries/hygiene kit</t>
        </is>
      </c>
      <c r="C69" s="37" t="inlineStr">
        <is>
          <t>Value</t>
        </is>
      </c>
      <c r="D69" s="37" t="inlineStr">
        <is>
          <t>Generic</t>
        </is>
      </c>
      <c r="E69" s="37" t="inlineStr">
        <is>
          <t>Small toiletry bag + biodegradable wipes</t>
        </is>
      </c>
      <c r="F69" s="39" t="n">
        <v>4</v>
      </c>
      <c r="G69" s="38" t="inlineStr">
        <is>
          <t>small personal hygiene bag with wipes, EST from category norms</t>
        </is>
      </c>
      <c r="H69" s="40" t="n">
        <v>9</v>
      </c>
      <c r="I69" s="41" t="inlineStr">
        <is>
          <t>https://www.amazon.com/s?k=biodegradable+camp+wipes+travel+toiletry+kit</t>
        </is>
      </c>
      <c r="J69" s="38" t="inlineStr">
        <is>
          <t>n/a</t>
        </is>
      </c>
      <c r="K69" s="38" t="inlineStr">
        <is>
          <t>Amazon, REI</t>
        </is>
      </c>
      <c r="L69" s="38" t="inlineStr">
        <is>
          <t>Adding biodegradable wipes is a common r/backpacking upgrade over toothbrush-only for a sweaty overnight.</t>
        </is>
      </c>
      <c r="M69" s="38" t="inlineStr"/>
      <c r="N69" s="38" t="inlineStr">
        <is>
          <t>Wipes help with the one-night no-shower stretch</t>
        </is>
      </c>
      <c r="O69" s="38" t="inlineStr">
        <is>
          <t>Slightly heavier/bulkier than the bare minimum</t>
        </is>
      </c>
      <c r="P69" s="38" t="inlineStr">
        <is>
          <t>Good middle choice</t>
        </is>
      </c>
      <c r="Q69" s="37" t="n">
        <v>5</v>
      </c>
      <c r="R69" s="37" t="n">
        <v>1</v>
      </c>
      <c r="S69" s="38" t="inlineStr">
        <is>
          <t>Personal, full price -- each hiker buys/packs their own</t>
        </is>
      </c>
      <c r="T69">
        <f>A69&amp;"|"&amp;C69</f>
        <v/>
      </c>
    </row>
    <row r="70">
      <c r="A70" s="37" t="inlineStr">
        <is>
          <t>toiletries</t>
        </is>
      </c>
      <c r="B70" s="38" t="inlineStr">
        <is>
          <t>personal toiletries/hygiene kit</t>
        </is>
      </c>
      <c r="C70" s="37" t="inlineStr">
        <is>
          <t>Premium</t>
        </is>
      </c>
      <c r="D70" s="37" t="inlineStr">
        <is>
          <t>Generic</t>
        </is>
      </c>
      <c r="E70" s="37" t="inlineStr">
        <is>
          <t>Ultralight toiletry kit + pack towel wipes + sunscreen/lip balm travel set</t>
        </is>
      </c>
      <c r="F70" s="39" t="n">
        <v>5</v>
      </c>
      <c r="G70" s="38" t="inlineStr">
        <is>
          <t>fuller personal hygiene kit, EST from category norms</t>
        </is>
      </c>
      <c r="H70" s="40" t="n">
        <v>15</v>
      </c>
      <c r="I70" s="41" t="inlineStr">
        <is>
          <t>https://www.rei.com/c/travel-toiletry-bags</t>
        </is>
      </c>
      <c r="J70" s="38" t="inlineStr">
        <is>
          <t>n/a</t>
        </is>
      </c>
      <c r="K70" s="38" t="inlineStr">
        <is>
          <t>REI, Amazon</t>
        </is>
      </c>
      <c r="L70" s="38" t="inlineStr">
        <is>
          <t>A fuller kit for anyone who wants more than the bare minimum; not required for a one-night trip.</t>
        </is>
      </c>
      <c r="M70" s="38" t="inlineStr"/>
      <c r="N70" s="38" t="inlineStr">
        <is>
          <t>Most complete personal kit</t>
        </is>
      </c>
      <c r="O70" s="38" t="inlineStr">
        <is>
          <t>Overkill for a single overnight</t>
        </is>
      </c>
      <c r="P70" s="38" t="inlineStr">
        <is>
          <t>Nice but not necessary for one overnight</t>
        </is>
      </c>
      <c r="Q70" s="37" t="n">
        <v>4</v>
      </c>
      <c r="R70" s="37" t="n">
        <v>1</v>
      </c>
      <c r="S70" s="38" t="inlineStr">
        <is>
          <t>Personal, full price -- each hiker buys/packs their own</t>
        </is>
      </c>
      <c r="T70">
        <f>A70&amp;"|"&amp;C70</f>
        <v/>
      </c>
    </row>
    <row r="71">
      <c r="A71" s="37" t="inlineStr">
        <is>
          <t>trekking poles</t>
        </is>
      </c>
      <c r="B71" s="38" t="inlineStr">
        <is>
          <t>personal trekking poles</t>
        </is>
      </c>
      <c r="C71" s="37" t="inlineStr">
        <is>
          <t>Budget</t>
        </is>
      </c>
      <c r="D71" s="37" t="inlineStr">
        <is>
          <t>TrailBuddy</t>
        </is>
      </c>
      <c r="E71" s="37" t="inlineStr">
        <is>
          <t>Aluminum adjustable trekking poles (pair)</t>
        </is>
      </c>
      <c r="F71" s="39" t="n">
        <v>18</v>
      </c>
      <c r="G71" s="38" t="inlineStr">
        <is>
          <t>typical aluminum adjustable pole pair weight per category comparisons; EST from category norms</t>
        </is>
      </c>
      <c r="H71" s="40" t="n">
        <v>49.99</v>
      </c>
      <c r="I71" s="41" t="inlineStr">
        <is>
          <t>https://www.amazon.com/dp/B07C46QPTR</t>
        </is>
      </c>
      <c r="J71" s="38" t="inlineStr">
        <is>
          <t>$15-22</t>
        </is>
      </c>
      <c r="K71" s="38" t="inlineStr">
        <is>
          <t>Amazon, Walmart</t>
        </is>
      </c>
      <c r="L71" s="38" t="inlineStr">
        <is>
          <t>Cited in trekking pole roundups as an acceptable entry-level aluminum pole — heavier than carbon options but more impact-resistant (aluminum bends rather than snaps), which some beginners prefer for a first trip.</t>
        </is>
      </c>
      <c r="M71" s="38" t="inlineStr">
        <is>
          <t>https://camplabx.com/reviews/best-trekking-poles/</t>
        </is>
      </c>
      <c r="N71" s="38" t="inlineStr">
        <is>
          <t>Cheap; Aluminum bends instead of snapping under side load</t>
        </is>
      </c>
      <c r="O71" s="38" t="inlineStr">
        <is>
          <t>Noticeably heavier than carbon options</t>
        </is>
      </c>
      <c r="P71" s="38" t="inlineStr">
        <is>
          <t>Fine for a 3-5 mile trail with moderate elevation change</t>
        </is>
      </c>
      <c r="Q71" s="37" t="n">
        <v>5</v>
      </c>
      <c r="R71" s="37" t="n">
        <v>1</v>
      </c>
      <c r="S71" s="38" t="inlineStr"/>
      <c r="T71">
        <f>A71&amp;"|"&amp;C71</f>
        <v/>
      </c>
    </row>
    <row r="72">
      <c r="A72" s="37" t="inlineStr">
        <is>
          <t>trekking poles</t>
        </is>
      </c>
      <c r="B72" s="38" t="inlineStr">
        <is>
          <t>personal trekking poles</t>
        </is>
      </c>
      <c r="C72" s="37" t="inlineStr">
        <is>
          <t>Value</t>
        </is>
      </c>
      <c r="D72" s="37" t="inlineStr">
        <is>
          <t>Cascade Mountain Tech</t>
        </is>
      </c>
      <c r="E72" s="37" t="inlineStr">
        <is>
          <t>Carbon Fiber Quick Lock (pair)</t>
        </is>
      </c>
      <c r="F72" s="39" t="n">
        <v>8.1</v>
      </c>
      <c r="G72" s="38" t="inlineStr">
        <is>
          <t>per CleverHiker/OutdoorGearLab testing, 8.1oz for the pair</t>
        </is>
      </c>
      <c r="H72" s="40" t="n">
        <v>64.98999999999999</v>
      </c>
      <c r="I72" s="41" t="inlineStr">
        <is>
          <t>https://www.amazon.com/dp/B07S4DRDNT</t>
        </is>
      </c>
      <c r="J72" s="38" t="inlineStr">
        <is>
          <t>$28-38</t>
        </is>
      </c>
      <c r="K72" s="38" t="inlineStr">
        <is>
          <t>Costco, Amazon, Cascade Mountain Tech direct</t>
        </is>
      </c>
      <c r="L72" s="38" t="inlineStr">
        <is>
          <t>Repeatedly called out as the best budget carbon pole — cork grips and tungsten tips usually found on $100+ poles, and performs close to premium carbon poles for a fraction of the price; the known knock is quick-lock levers occasionally slipping under heavy load, per CleverHiker and Andrew Skurka's long-term reviews.</t>
        </is>
      </c>
      <c r="M72" s="38" t="inlineStr">
        <is>
          <t>https://www.cleverhiker.com/backpacking/cascade-mountain-tech-carbon-fiber-quick-lock-review/, https://andrewskurka.com/cascade-mountain-tech-quick-lock-trekking-poles-review/</t>
        </is>
      </c>
      <c r="N72" s="38" t="inlineStr">
        <is>
          <t>Genuinely light carbon shaft at aluminum-budget pricing; Cork grips, tungsten carbide tips</t>
        </is>
      </c>
      <c r="O72" s="38" t="inlineStr">
        <is>
          <t>Lever locks can slip under load — check tension before descents</t>
        </is>
      </c>
      <c r="P72" s="38" t="inlineStr">
        <is>
          <t>Great pick for moderate GA trail terrain; check lock tension before the trip</t>
        </is>
      </c>
      <c r="Q72" s="37" t="n">
        <v>4</v>
      </c>
      <c r="R72" s="37" t="n">
        <v>1</v>
      </c>
      <c r="S72" s="38" t="inlineStr">
        <is>
          <t>Old ASIN listing is dead; replacement is the current Cascade Mountain Tech Carbon Fiber Quick Lock poles listing, same product line, $64.99 not $51.98 -- flagging the jump.</t>
        </is>
      </c>
      <c r="T72">
        <f>A72&amp;"|"&amp;C72</f>
        <v/>
      </c>
    </row>
    <row r="73">
      <c r="A73" s="37" t="inlineStr">
        <is>
          <t>trekking poles</t>
        </is>
      </c>
      <c r="B73" s="38" t="inlineStr">
        <is>
          <t>personal trekking poles</t>
        </is>
      </c>
      <c r="C73" s="37" t="inlineStr">
        <is>
          <t>Premium</t>
        </is>
      </c>
      <c r="D73" s="37" t="inlineStr">
        <is>
          <t>Black Diamond</t>
        </is>
      </c>
      <c r="E73" s="37" t="inlineStr">
        <is>
          <t>Distance Carbon Z (pair)</t>
        </is>
      </c>
      <c r="F73" s="39" t="n">
        <v>10.9</v>
      </c>
      <c r="G73" s="38" t="inlineStr">
        <is>
          <t>Black Diamond spec ~10.9oz/310g per pair (folding Z-pole design)</t>
        </is>
      </c>
      <c r="H73" s="40" t="n">
        <v>219.95</v>
      </c>
      <c r="I73" s="41" t="inlineStr">
        <is>
          <t>https://www.rei.com/product/246033/black-diamond-distance-carbon-z-trekking-poles-pair</t>
        </is>
      </c>
      <c r="J73" s="38" t="inlineStr">
        <is>
          <t>$110-140</t>
        </is>
      </c>
      <c r="K73" s="38" t="inlineStr">
        <is>
          <t>REI, Black Diamond direct, Backcountry</t>
        </is>
      </c>
      <c r="L73" s="38" t="inlineStr">
        <is>
          <t>A common endgame upgrade cited on r/Ultralight — folding Z-pole design packs down small (good for stowing when panning/using hands), and the fixed-length carbon shaft is both light and reliably rigid, avoiding the lock-slip complaints leveled at budget quick-lock poles.</t>
        </is>
      </c>
      <c r="M73" s="38" t="inlineStr">
        <is>
          <t>https://www.reddit.com/r/Ultralight/</t>
        </is>
      </c>
      <c r="N73" s="38" t="inlineStr">
        <is>
          <t>Folds very small — easy to stash while panning; Reliable, no lock-slip issue; Genuinely light</t>
        </is>
      </c>
      <c r="O73" s="38" t="inlineStr">
        <is>
          <t>Expensive; Fixed length per pole size (less adjustable than telescoping poles)</t>
        </is>
      </c>
      <c r="P73" s="38" t="inlineStr">
        <is>
          <t>Nice if poles need to be quickly stowed for creek panning work, but not required for this trip</t>
        </is>
      </c>
      <c r="Q73" s="37" t="n">
        <v>3</v>
      </c>
      <c r="R73" s="37" t="n">
        <v>1</v>
      </c>
      <c r="S73" s="38" t="inlineStr"/>
      <c r="T73">
        <f>A73&amp;"|"&amp;C73</f>
        <v/>
      </c>
    </row>
    <row r="74">
      <c r="A74" s="37" t="inlineStr">
        <is>
          <t>sit pad</t>
        </is>
      </c>
      <c r="B74" s="38" t="inlineStr">
        <is>
          <t>personal sit pad</t>
        </is>
      </c>
      <c r="C74" s="37" t="inlineStr">
        <is>
          <t>Budget</t>
        </is>
      </c>
      <c r="D74" s="37" t="inlineStr">
        <is>
          <t>DIY</t>
        </is>
      </c>
      <c r="E74" s="37" t="inlineStr">
        <is>
          <t>Cut piece of leftover closed-cell foam pad</t>
        </is>
      </c>
      <c r="F74" s="39" t="n">
        <v>1</v>
      </c>
      <c r="G74" s="38" t="inlineStr">
        <is>
          <t>EST — small cut piece of CCF foam, typical DIY weight</t>
        </is>
      </c>
      <c r="H74" s="40" t="n">
        <v>0</v>
      </c>
      <c r="I74" s="41" t="inlineStr">
        <is>
          <t>https://www.amazon.com/Hit-Delights-Backpacking-Insulation-Lightweight/dp/B06XCWC6T9</t>
        </is>
      </c>
      <c r="J74" s="38" t="inlineStr">
        <is>
          <t>n/a</t>
        </is>
      </c>
      <c r="K74" s="38" t="inlineStr">
        <is>
          <t>scrap cut from any CCF sleeping pad (link is a cheap CCF pad to cut from if none on hand, ~$11)</t>
        </is>
      </c>
      <c r="L74" s="38" t="inlineStr">
        <is>
          <t>A near-universal r/Ultralight DIY move — cut a small rectangle off a cheap CCF foam pad (or a leftover packaging foam scrap) instead of buying a dedicated sit pad; costs nothing and works identically.</t>
        </is>
      </c>
      <c r="M74" s="38" t="inlineStr">
        <is>
          <t>https://www.reddit.com/r/Ultralight/</t>
        </is>
      </c>
      <c r="N74" s="38" t="inlineStr">
        <is>
          <t>Free if any CCF foam is on hand; Zero functional downside vs. a bought pad</t>
        </is>
      </c>
      <c r="O74" s="38" t="inlineStr">
        <is>
          <t>Less polished/finished edges than a purpose-made pad</t>
        </is>
      </c>
      <c r="P74" s="38" t="inlineStr">
        <is>
          <t>Perfectly fine for sitting on cold/wet ground at the creek or camp</t>
        </is>
      </c>
      <c r="Q74" s="37" t="n">
        <v>5</v>
      </c>
      <c r="R74" s="37" t="n">
        <v>1</v>
      </c>
      <c r="S74" s="38" t="inlineStr"/>
      <c r="T74">
        <f>A74&amp;"|"&amp;C74</f>
        <v/>
      </c>
    </row>
    <row r="75">
      <c r="A75" s="37" t="inlineStr">
        <is>
          <t>sit pad</t>
        </is>
      </c>
      <c r="B75" s="38" t="inlineStr">
        <is>
          <t>personal sit pad</t>
        </is>
      </c>
      <c r="C75" s="37" t="inlineStr">
        <is>
          <t>Value</t>
        </is>
      </c>
      <c r="D75" s="37" t="inlineStr">
        <is>
          <t>Therm-a-Rest</t>
        </is>
      </c>
      <c r="E75" s="37" t="inlineStr">
        <is>
          <t>Z Seat</t>
        </is>
      </c>
      <c r="F75" s="39" t="n">
        <v>2</v>
      </c>
      <c r="G75" s="38" t="inlineStr">
        <is>
          <t>Therm-a-Rest spec 2oz/56g</t>
        </is>
      </c>
      <c r="H75" s="40" t="n">
        <v>34.28</v>
      </c>
      <c r="I75" s="41" t="inlineStr">
        <is>
          <t>https://www.amazon.com/dp/B07MV959N6</t>
        </is>
      </c>
      <c r="J75" s="38" t="inlineStr">
        <is>
          <t>$10-14</t>
        </is>
      </c>
      <c r="K75" s="38" t="inlineStr">
        <is>
          <t>REI, Therm-a-Rest direct, Amazon</t>
        </is>
      </c>
      <c r="L75" s="38" t="inlineStr">
        <is>
          <t>The classic, most-owned dedicated sit pad in the backpacking community — reflective aluminized coating adds a bit of ground insulation, folds compactly, and rarely gets 'upgraded away from' even by serious UL hikers.</t>
        </is>
      </c>
      <c r="M75" s="38" t="inlineStr">
        <is>
          <t>https://www.reddit.com/r/Ultralight/</t>
        </is>
      </c>
      <c r="N75" s="38" t="inlineStr">
        <is>
          <t>Reflective layer adds real ground insulation; Compact accordion fold; Durable</t>
        </is>
      </c>
      <c r="O75" s="38" t="inlineStr">
        <is>
          <t>Costs money for something a foam scrap does for free</t>
        </is>
      </c>
      <c r="P75" s="38" t="inlineStr">
        <is>
          <t>Good for sitting on cold/wet gravel bars while panning</t>
        </is>
      </c>
      <c r="Q75" s="37" t="n">
        <v>5</v>
      </c>
      <c r="R75" s="37" t="n">
        <v>1</v>
      </c>
      <c r="S75" s="38" t="inlineStr">
        <is>
          <t>Old REI product ID dead; renamed "Z Seat Cushion Insulated Sitting Pad" -- replacement is the same product on Amazon (REI access-blocked on repeated checks), $34.28 not $19.95 -- flagging the jump. | TIER ODDITY: Value ($34.28) costs more than Premium ($22.50) in this category -- kept as sourced, not auto-corrected.</t>
        </is>
      </c>
      <c r="T75">
        <f>A75&amp;"|"&amp;C75</f>
        <v/>
      </c>
    </row>
    <row r="76">
      <c r="A76" s="37" t="inlineStr">
        <is>
          <t>sit pad</t>
        </is>
      </c>
      <c r="B76" s="38" t="inlineStr">
        <is>
          <t>personal sit pad</t>
        </is>
      </c>
      <c r="C76" s="37" t="inlineStr">
        <is>
          <t>Premium</t>
        </is>
      </c>
      <c r="D76" s="37" t="inlineStr">
        <is>
          <t>Gossamer Gear</t>
        </is>
      </c>
      <c r="E76" s="37" t="inlineStr">
        <is>
          <t>1/8in Thinlight Foam Pad (full torso, multi-use)</t>
        </is>
      </c>
      <c r="F76" s="39" t="n">
        <v>2.8</v>
      </c>
      <c r="G76" s="38" t="inlineStr">
        <is>
          <t>Gossamer Gear spec ~2.8oz for the torso-length piece</t>
        </is>
      </c>
      <c r="H76" s="40" t="n">
        <v>22.5</v>
      </c>
      <c r="I76" s="41" t="inlineStr">
        <is>
          <t>https://www.gossamergear.com/products/thinlight-foam-pad</t>
        </is>
      </c>
      <c r="J76" s="38" t="inlineStr">
        <is>
          <t>$12-16</t>
        </is>
      </c>
      <c r="K76" s="38" t="inlineStr">
        <is>
          <t>Gossamer Gear direct, Garage Grown Gear</t>
        </is>
      </c>
      <c r="L76" s="38" t="inlineStr">
        <is>
          <t>The multi-use pick long-distance UL hikers reach for — a full torso-length pad that doubles as a frameless-pack stiffener/frame sheet AND a sit pad/extra sleeping insulation, rather than carrying a dedicated single-purpose sit pad.</t>
        </is>
      </c>
      <c r="M76" s="38" t="inlineStr">
        <is>
          <t>https://www.reddit.com/r/Ultralight/</t>
        </is>
      </c>
      <c r="N76" s="38" t="inlineStr">
        <is>
          <t>Multi-use — pack frame, sit pad, extra sleep insulation; Full torso length gives more usable sitting/kneeling area</t>
        </is>
      </c>
      <c r="O76" s="38" t="inlineStr">
        <is>
          <t>Not a true 'premium' single-purpose product — only worth it if also using a frameless pack</t>
        </is>
      </c>
      <c r="P76" s="38" t="inlineStr">
        <is>
          <t>Most useful if the pack chosen is frameless and benefits from a stiffener; otherwise the Z Seat (value tier) is simpler for this trip</t>
        </is>
      </c>
      <c r="Q76" s="37" t="n">
        <v>3</v>
      </c>
      <c r="R76" s="37" t="n">
        <v>1</v>
      </c>
      <c r="S76" s="38" t="inlineStr">
        <is>
          <t>TIER ODDITY: Premium ($22.50) is cheaper than Value ($34.28) in this category -- kept as sourced.</t>
        </is>
      </c>
      <c r="T76">
        <f>A76&amp;"|"&amp;C76</f>
        <v/>
      </c>
    </row>
    <row r="77">
      <c r="A77" s="37" t="inlineStr">
        <is>
          <t>camp shoes</t>
        </is>
      </c>
      <c r="B77" s="38" t="inlineStr">
        <is>
          <t>personal camp/creek shoes</t>
        </is>
      </c>
      <c r="C77" s="37" t="inlineStr">
        <is>
          <t>Budget</t>
        </is>
      </c>
      <c r="D77" s="37" t="inlineStr">
        <is>
          <t>Alpine Swiss</t>
        </is>
      </c>
      <c r="E77" s="37" t="inlineStr">
        <is>
          <t>Gabe Cloud Slide Sandals</t>
        </is>
      </c>
      <c r="F77" s="39" t="n">
        <v>6</v>
      </c>
      <c r="G77" s="38" t="inlineStr">
        <is>
          <t>typical foam slide pair weight, EST from category norms</t>
        </is>
      </c>
      <c r="H77" s="40" t="n">
        <v>19.99</v>
      </c>
      <c r="I77" s="41" t="inlineStr">
        <is>
          <t>https://www.amazon.com/Alpine-Swiss-Sandals-Adjustable-Athletic/dp/B09G4P66R5</t>
        </is>
      </c>
      <c r="J77" s="38" t="inlineStr">
        <is>
          <t>n/a</t>
        </is>
      </c>
      <c r="K77" s="38" t="inlineStr">
        <is>
          <t>Walmart, Target, Amazon</t>
        </is>
      </c>
      <c r="L77" s="38" t="inlineStr">
        <is>
          <t>Cheap foam slides show up constantly in camp-shoe threads as the 'why spend more' option for just giving your feet a break at camp — functional but not great for wet, uneven creek terrain.</t>
        </is>
      </c>
      <c r="M77" s="38" t="inlineStr">
        <is>
          <t>https://www.reddit.com/r/CampingGear/</t>
        </is>
      </c>
      <c r="N77" s="38" t="inlineStr">
        <is>
          <t>Very cheap; Lets feet dry out and breathe at camp</t>
        </is>
      </c>
      <c r="O77" s="38" t="inlineStr">
        <is>
          <t>Poor traction on wet rocks/gravel; Not secure enough for creek walking</t>
        </is>
      </c>
      <c r="P77" s="38" t="inlineStr">
        <is>
          <t>Fine for around the tent, not recommended for the creek itself (use the dedicated neoprene-sock+sneaker creek setup instead)</t>
        </is>
      </c>
      <c r="Q77" s="37" t="n">
        <v>4</v>
      </c>
      <c r="R77" s="37" t="n">
        <v>1</v>
      </c>
      <c r="S77" s="38" t="inlineStr">
        <is>
          <t>Keep separate from the Kit 3 creek-panning footwear already planned</t>
        </is>
      </c>
      <c r="T77">
        <f>A77&amp;"|"&amp;C77</f>
        <v/>
      </c>
    </row>
    <row r="78">
      <c r="A78" s="37" t="inlineStr">
        <is>
          <t>camp shoes</t>
        </is>
      </c>
      <c r="B78" s="38" t="inlineStr">
        <is>
          <t>personal camp/creek shoes</t>
        </is>
      </c>
      <c r="C78" s="37" t="inlineStr">
        <is>
          <t>Value</t>
        </is>
      </c>
      <c r="D78" s="37" t="inlineStr">
        <is>
          <t>Crocs</t>
        </is>
      </c>
      <c r="E78" s="37" t="inlineStr">
        <is>
          <t>Classic Clog</t>
        </is>
      </c>
      <c r="F78" s="39" t="n">
        <v>12</v>
      </c>
      <c r="G78" s="38" t="inlineStr">
        <is>
          <t>typical Crocs Classic Clog pair weight per size, widely cited around 11-13oz</t>
        </is>
      </c>
      <c r="H78" s="40" t="n">
        <v>49.99</v>
      </c>
      <c r="I78" s="41" t="inlineStr">
        <is>
          <t>https://www.crocs.com/p/classic-clog/10001.html</t>
        </is>
      </c>
      <c r="J78" s="38" t="inlineStr">
        <is>
          <t>$18-25</t>
        </is>
      </c>
      <c r="K78" s="38" t="inlineStr">
        <is>
          <t>Crocs direct, REI, Amazon, DSW</t>
        </is>
      </c>
      <c r="L78" s="38" t="inlineStr">
        <is>
          <t>An extremely common sight at trail camps and thru-hiker resupply stops — secure heel strap option, decent tread, and comfortable enough to wear for hours at camp; frequently the top community 'bops for the price' camp shoe pick across UL and general backpacking forums.</t>
        </is>
      </c>
      <c r="M78" s="38" t="inlineStr">
        <is>
          <t>https://www.reddit.com/r/Ultralight/, https://www.reddit.com/r/backpacking/</t>
        </is>
      </c>
      <c r="N78" s="38" t="inlineStr">
        <is>
          <t>Comfortable, breathable; Secure with the heel strap down; Iconic on-trail camp shoe</t>
        </is>
      </c>
      <c r="O78" s="38" t="inlineStr">
        <is>
          <t>Heavier/bulkier than minimalist sandals; Tread is mediocre on wet rock compared to purpose-built water sandals</t>
        </is>
      </c>
      <c r="P78" s="38" t="inlineStr">
        <is>
          <t>Good for base camp and around the tent after the panning-specific footwear comes off</t>
        </is>
      </c>
      <c r="Q78" s="37" t="n">
        <v>5</v>
      </c>
      <c r="R78" s="37" t="n">
        <v>1</v>
      </c>
      <c r="S78" s="38" t="inlineStr"/>
      <c r="T78">
        <f>A78&amp;"|"&amp;C78</f>
        <v/>
      </c>
    </row>
    <row r="79">
      <c r="A79" s="37" t="inlineStr">
        <is>
          <t>camp shoes</t>
        </is>
      </c>
      <c r="B79" s="38" t="inlineStr">
        <is>
          <t>personal camp/creek shoes</t>
        </is>
      </c>
      <c r="C79" s="37" t="inlineStr">
        <is>
          <t>Premium</t>
        </is>
      </c>
      <c r="D79" s="37" t="inlineStr">
        <is>
          <t>Xero Shoes</t>
        </is>
      </c>
      <c r="E79" s="37" t="inlineStr">
        <is>
          <t>Z-Trail EV Sandals</t>
        </is>
      </c>
      <c r="F79" s="39" t="n">
        <v>8.800000000000001</v>
      </c>
      <c r="G79" s="38" t="inlineStr">
        <is>
          <t>Xero Shoes spec ~8.8oz per pair (size-dependent)</t>
        </is>
      </c>
      <c r="H79" s="40" t="n">
        <v>80</v>
      </c>
      <c r="I79" s="41" t="inlineStr">
        <is>
          <t>https://www.rei.com/product/185226/xero-shoes-z-trail-ev-sandals-mens</t>
        </is>
      </c>
      <c r="J79" s="38" t="inlineStr">
        <is>
          <t>$35-45</t>
        </is>
      </c>
      <c r="K79" s="38" t="inlineStr">
        <is>
          <t>Xero Shoes direct, REI, Amazon</t>
        </is>
      </c>
      <c r="L79" s="38" t="inlineStr">
        <is>
          <t>The minimalist-sandal pick serious UL/thru-hikers reach for over Crocs — lighter, better secured with adjustable straps, and grippier tread for wet creek rock, at the cost of less cushioning than Crocs for just lounging at camp.</t>
        </is>
      </c>
      <c r="M79" s="38" t="inlineStr">
        <is>
          <t>https://www.reddit.com/r/Ultralight/</t>
        </is>
      </c>
      <c r="N79" s="38" t="inlineStr">
        <is>
          <t>Lighter than Crocs; Adjustable straps stay secure on uneven creek terrain; Better wet-rock traction</t>
        </is>
      </c>
      <c r="O79" s="38" t="inlineStr">
        <is>
          <t>Minimal cushioning — less comfortable than Crocs for just relaxing at camp; Pricier</t>
        </is>
      </c>
      <c r="P79" s="38" t="inlineStr">
        <is>
          <t>Good dual-purpose option for both camp lounging and light creek wading (though the dedicated neoprene-sock setup in Kit 3 is still better for extended cold-water panning)</t>
        </is>
      </c>
      <c r="Q79" s="37" t="n">
        <v>4</v>
      </c>
      <c r="R79" s="37" t="n">
        <v>1</v>
      </c>
      <c r="S79" s="38" t="inlineStr"/>
      <c r="T79">
        <f>A79&amp;"|"&amp;C79</f>
        <v/>
      </c>
    </row>
    <row r="80">
      <c r="A80" s="37" t="inlineStr">
        <is>
          <t>hiking_footwear</t>
        </is>
      </c>
      <c r="B80" s="38" t="inlineStr">
        <is>
          <t>Hiking footwear for hiking + repeated creek wading</t>
        </is>
      </c>
      <c r="C80" s="37" t="inlineStr">
        <is>
          <t>Budget</t>
        </is>
      </c>
      <c r="D80" s="37" t="inlineStr">
        <is>
          <t>Generic/thrifted</t>
        </is>
      </c>
      <c r="E80" s="37" t="inlineStr">
        <is>
          <t>Any old/thrifted trail running shoe (mesh upper, non-waterproof)</t>
        </is>
      </c>
      <c r="F80" s="39" t="n">
        <v>24</v>
      </c>
      <c r="G80" s="38" t="inlineStr">
        <is>
          <t>varies, ~1.5 lb/pair typical trail runner</t>
        </is>
      </c>
      <c r="H80" s="40" t="n">
        <v>0</v>
      </c>
      <c r="I80" s="41" t="inlineStr">
        <is>
          <t>https://www.walmart.com/c/kp/trail-running-shoes</t>
        </is>
      </c>
      <c r="J80" s="38" t="inlineStr">
        <is>
          <t>$0 (already owned) - $15 thrift</t>
        </is>
      </c>
      <c r="K80" s="38" t="inlineStr">
        <is>
          <t>thrift store, closet, Walmart</t>
        </is>
      </c>
      <c r="L80" s="38" t="inlineStr">
        <is>
          <t>r/Ultralight and r/WildernessBackpacking consensus is that mesh trail runners that drain and dry fast beat boots for creek work; people who wade a lot just accept wet feet and dry out on the move rather than fighting to keep boots dry.</t>
        </is>
      </c>
      <c r="M80" s="38" t="inlineStr">
        <is>
          <t>https://en.wikipedia.org/wiki/Ultralight_backpacking</t>
        </is>
      </c>
      <c r="N80" s="38" t="inlineStr">
        <is>
          <t>free if already owned; no weight penalty vs boots; dries faster than any boot</t>
        </is>
      </c>
      <c r="O80" s="38" t="inlineStr">
        <is>
          <t>no ankle support; tread may be worn/slick on wet rock; no guarantee of fit</t>
        </is>
      </c>
      <c r="P80" s="38" t="inlineStr">
        <is>
          <t>BEGINNER CAUTION: fine for warm-ish days (50s-60s) with wool socks, but repeated wading in low-30s/40s creek water in non-insulated mesh trail runners risks cold feet/mild hypothermia for someone inexperienced with cold-water wading; a beginner should plan on wading boots/neoprene socks or accept wet feet only briefly and dry out fast near a fire, not as an all-day creek-panning shoe</t>
        </is>
      </c>
      <c r="Q80" s="37" t="n">
        <v>2</v>
      </c>
      <c r="R80" s="37" t="n">
        <v>1</v>
      </c>
      <c r="S80" s="38" t="inlineStr">
        <is>
          <t>Only use if already broken in — do not wear brand-new unbroken shoes on the trip. Not the recommended default for beginners on this trip; pair with the neoprene wading sock / water shoe options below for cold creek work</t>
        </is>
      </c>
      <c r="T80">
        <f>A80&amp;"|"&amp;C80</f>
        <v/>
      </c>
    </row>
    <row r="81">
      <c r="A81" s="37" t="inlineStr">
        <is>
          <t>hiking_footwear</t>
        </is>
      </c>
      <c r="B81" s="38" t="inlineStr">
        <is>
          <t>Hiking footwear for hiking + repeated creek wading</t>
        </is>
      </c>
      <c r="C81" s="37" t="inlineStr">
        <is>
          <t>Value</t>
        </is>
      </c>
      <c r="D81" s="37" t="inlineStr">
        <is>
          <t>Merrell</t>
        </is>
      </c>
      <c r="E81" s="37" t="inlineStr">
        <is>
          <t>Moab 3</t>
        </is>
      </c>
      <c r="F81" s="39" t="n">
        <v>33</v>
      </c>
      <c r="G81" s="38" t="inlineStr">
        <is>
          <t>2 lb 1 oz/pair men's per Merrell spec</t>
        </is>
      </c>
      <c r="H81" s="40" t="n">
        <v>100.93</v>
      </c>
      <c r="I81" s="41" t="inlineStr">
        <is>
          <t>https://www.rei.com/product/201989/merrell-moab-3-hiking-shoes-mens</t>
        </is>
      </c>
      <c r="J81" s="38" t="inlineStr">
        <is>
          <t>$35-50 on eBay/GearTrade used</t>
        </is>
      </c>
      <c r="K81" s="38" t="inlineStr">
        <is>
          <t>REI, Merrell.com, Amazon, Men's Journal deal link</t>
        </is>
      </c>
      <c r="L81" s="38" t="inlineStr">
        <is>
          <t>Moab 3 is repeatedly cited as the 'good enough at a great price' hiking shoe across r/WildernessBackpacking and r/backpacking threads — supportive, grippy on wet rock, breaks in with minimal effort, and goes on sale often ($60-85).</t>
        </is>
      </c>
      <c r="M81" s="38" t="inlineStr">
        <is>
          <t>https://www.mensjournal.com/shopping/merrell-moab-3-hiking-shoes-sale-february-2026, https://www.switchbacktravel.com/footwear/altra-lone-peak-review</t>
        </is>
      </c>
      <c r="N81" s="38" t="inlineStr">
        <is>
          <t>excellent wet-rock traction; wide size range; frequently discounted</t>
        </is>
      </c>
      <c r="O81" s="38" t="inlineStr">
        <is>
          <t>takes longer to dry than a true trail runner; heavier than UL options</t>
        </is>
      </c>
      <c r="P81" s="38" t="inlineStr">
        <is>
          <t>Good middle ground — enough support for the 3-5 mi overnight hike, Vibram sole grips creek gravel well</t>
        </is>
      </c>
      <c r="Q81" s="37" t="n">
        <v>4</v>
      </c>
      <c r="R81" s="37" t="n">
        <v>1</v>
      </c>
      <c r="S81" s="38" t="inlineStr">
        <is>
          <t>Buy true to size, order 1/2 size up if wearing thick wool socks</t>
        </is>
      </c>
      <c r="T81">
        <f>A81&amp;"|"&amp;C81</f>
        <v/>
      </c>
    </row>
    <row r="82">
      <c r="A82" s="37" t="inlineStr">
        <is>
          <t>hiking_footwear</t>
        </is>
      </c>
      <c r="B82" s="38" t="inlineStr">
        <is>
          <t>Hiking footwear for hiking + repeated creek wading</t>
        </is>
      </c>
      <c r="C82" s="37" t="inlineStr">
        <is>
          <t>Premium</t>
        </is>
      </c>
      <c r="D82" s="37" t="inlineStr">
        <is>
          <t>Altra</t>
        </is>
      </c>
      <c r="E82" s="37" t="inlineStr">
        <is>
          <t>Lone Peak 9</t>
        </is>
      </c>
      <c r="F82" s="39" t="n">
        <v>22.5</v>
      </c>
      <c r="G82" s="38" t="inlineStr">
        <is>
          <t>1 lb 6.3 oz/pair men's per REI spec</t>
        </is>
      </c>
      <c r="H82" s="40" t="n">
        <v>145</v>
      </c>
      <c r="I82" s="41" t="inlineStr">
        <is>
          <t>https://www.rei.com/product/241742/altra-lone-peak-9-trail-running-shoes-mens</t>
        </is>
      </c>
      <c r="J82" s="38" t="inlineStr">
        <is>
          <t>$60-90 lightly used on GearTrade/eBay</t>
        </is>
      </c>
      <c r="K82" s="38" t="inlineStr">
        <is>
          <t>REI, Altra.com, Amazon</t>
        </is>
      </c>
      <c r="L82" s="38" t="inlineStr">
        <is>
          <t>Consistently the top-worn shoe in the Halfway Anywhere PCT hiker surveys and the default r/Ultralight recommendation — zero-drop wide toe box, drains and dries fast, and the mesh handles constant wet/dry cycling from creek crossings better than any boot.</t>
        </is>
      </c>
      <c r="M82" s="38" t="inlineStr">
        <is>
          <t>https://www.halfwayanywhere.com/trails/pacific-crest-trail/pct-hiker-survey-2025/, https://www.rei.com/product/241742/altra-lone-peak-9-trail-running-shoes-mens</t>
        </is>
      </c>
      <c r="N82" s="38" t="inlineStr">
        <is>
          <t>fastest drying of the three tiers; wide toe box reduces blisters from wet-sock friction; very light for the support offered</t>
        </is>
      </c>
      <c r="O82" s="38" t="inlineStr">
        <is>
          <t>zero-drop takes adjustment if unused to it; less ankle support than a boot; only ~300-500 mi lifespan</t>
        </is>
      </c>
      <c r="P82" s="38" t="inlineStr">
        <is>
          <t>Best all-around pick for a trip that's equal parts hiking and standing in the creek all day</t>
        </is>
      </c>
      <c r="Q82" s="37" t="n">
        <v>3</v>
      </c>
      <c r="R82" s="37" t="n">
        <v>1</v>
      </c>
      <c r="S82" s="38" t="inlineStr">
        <is>
          <t>Avoid the 9+ GTX waterproof version for this trip — waterproof membranes trap water once wet and take far longer to dry than the non-waterproof version</t>
        </is>
      </c>
      <c r="T82">
        <f>A82&amp;"|"&amp;C82</f>
        <v/>
      </c>
    </row>
    <row r="83">
      <c r="A83" s="37" t="inlineStr">
        <is>
          <t>hiking_socks</t>
        </is>
      </c>
      <c r="B83" s="38" t="inlineStr">
        <is>
          <t>Daily hiking sock (non-wading)</t>
        </is>
      </c>
      <c r="C83" s="37" t="inlineStr">
        <is>
          <t>Budget</t>
        </is>
      </c>
      <c r="D83" s="37" t="inlineStr">
        <is>
          <t>REI Co-op</t>
        </is>
      </c>
      <c r="E83" s="37" t="inlineStr">
        <is>
          <t>Merino Wool Lightweight Hiking Crew (3-pack budget alt)</t>
        </is>
      </c>
      <c r="F83" s="39" t="n">
        <v>2.5</v>
      </c>
      <c r="G83" s="38" t="inlineStr">
        <is>
          <t>per pair, typical crew weight</t>
        </is>
      </c>
      <c r="H83" s="40" t="n">
        <v>8.83</v>
      </c>
      <c r="I83" s="41" t="inlineStr">
        <is>
          <t>https://www.rei.com/product/165398/rei-co-op-merino-wool-lightweight-hiking-crew-socks</t>
        </is>
      </c>
      <c r="J83" s="38" t="inlineStr">
        <is>
          <t>n/a, buy new (socks)</t>
        </is>
      </c>
      <c r="K83" s="38" t="inlineStr">
        <is>
          <t>REI, Amazon</t>
        </is>
      </c>
      <c r="L83" s="38" t="inlineStr">
        <is>
          <t>CleverHiker and GearJunkie both flag REI Co-op merino socks as the budget favorite that still delivers real merino wicking/odor control instead of a cotton-blend sock.</t>
        </is>
      </c>
      <c r="M83" s="38" t="inlineStr">
        <is>
          <t>https://www.cleverhiker.com/apparel/best-hiking-socks/, https://gearjunkie.com/outdoor/hiking/best-hiking-socks</t>
        </is>
      </c>
      <c r="N83" s="38" t="inlineStr">
        <is>
          <t>real merino, not cotton; cheap enough to buy several pairs</t>
        </is>
      </c>
      <c r="O83" s="38" t="inlineStr">
        <is>
          <t>shorter lifespan than Darn Tough; no lifetime warranty</t>
        </is>
      </c>
      <c r="P83" s="38" t="inlineStr">
        <is>
          <t>Fine for hiking days; bring 3+ pairs since wet feet from panning need frequent changes</t>
        </is>
      </c>
      <c r="Q83" s="37" t="n">
        <v>5</v>
      </c>
      <c r="R83" s="37" t="n">
        <v>1</v>
      </c>
      <c r="S83" s="38" t="inlineStr">
        <is>
          <t>No cotton, ever — cotton socks are the #1 cause of cold, blistered feet on this trip</t>
        </is>
      </c>
      <c r="T83">
        <f>A83&amp;"|"&amp;C83</f>
        <v/>
      </c>
    </row>
    <row r="84">
      <c r="A84" s="37" t="inlineStr">
        <is>
          <t>hiking_socks</t>
        </is>
      </c>
      <c r="B84" s="38" t="inlineStr">
        <is>
          <t>Daily hiking sock (non-wading)</t>
        </is>
      </c>
      <c r="C84" s="37" t="inlineStr">
        <is>
          <t>Value</t>
        </is>
      </c>
      <c r="D84" s="37" t="inlineStr">
        <is>
          <t>Darn Tough</t>
        </is>
      </c>
      <c r="E84" s="37" t="inlineStr">
        <is>
          <t>Hiker Micro Crew Midweight with Cushion</t>
        </is>
      </c>
      <c r="F84" s="39" t="n">
        <v>2.6</v>
      </c>
      <c r="G84" s="38" t="inlineStr">
        <is>
          <t>per pair</t>
        </is>
      </c>
      <c r="H84" s="40" t="n">
        <v>25.95</v>
      </c>
      <c r="I84" s="41" t="inlineStr">
        <is>
          <t>https://www.rei.com/product/825037/darn-tough-hiker-micro-crew-cushion-socks-mens</t>
        </is>
      </c>
      <c r="J84" s="38" t="inlineStr">
        <is>
          <t>n/a, buy new (socks)</t>
        </is>
      </c>
      <c r="K84" s="38" t="inlineStr">
        <is>
          <t>REI, Darn Tough, Amazon</t>
        </is>
      </c>
      <c r="L84" s="38" t="inlineStr">
        <is>
          <t>Named the most popular sock on the PCT in Halfway Anywhere's survey data and the default r/Ultralight answer to 'what socks' — the unconditional lifetime warranty means a holed sock gets replaced free, forever.</t>
        </is>
      </c>
      <c r="M84" s="38" t="inlineStr">
        <is>
          <t>https://www.halfwayanywhere.com/trails/pacific-crest-trail/pct-hiker-survey-2025/, https://gearjunkie.com/outdoor/hiking/best-hiking-socks</t>
        </is>
      </c>
      <c r="N84" s="38" t="inlineStr">
        <is>
          <t>lifetime no-questions warranty; durable merino/nylon blend; good cushioning for gravel-bar kneeling</t>
        </is>
      </c>
      <c r="O84" s="38" t="inlineStr">
        <is>
          <t>$26/pair adds up for multiple pairs</t>
        </is>
      </c>
      <c r="P84" s="38" t="inlineStr">
        <is>
          <t>Ideal daily hiking sock; still needs a separate wading/neoprene layer for creek time</t>
        </is>
      </c>
      <c r="Q84" s="37" t="n">
        <v>5</v>
      </c>
      <c r="R84" s="37" t="n">
        <v>1</v>
      </c>
      <c r="S84" s="38" t="inlineStr">
        <is>
          <t>Buy 2-3 pairs: 1 worn, 1 spare, 1 reserved bone-dry for sleep</t>
        </is>
      </c>
      <c r="T84">
        <f>A84&amp;"|"&amp;C84</f>
        <v/>
      </c>
    </row>
    <row r="85">
      <c r="A85" s="37" t="inlineStr">
        <is>
          <t>hiking_socks</t>
        </is>
      </c>
      <c r="B85" s="38" t="inlineStr">
        <is>
          <t>Daily hiking sock (non-wading)</t>
        </is>
      </c>
      <c r="C85" s="37" t="inlineStr">
        <is>
          <t>Premium</t>
        </is>
      </c>
      <c r="D85" s="37" t="inlineStr">
        <is>
          <t>SealSkinz</t>
        </is>
      </c>
      <c r="E85" s="37" t="inlineStr">
        <is>
          <t>Waterproof All Weather Mid Length Sock</t>
        </is>
      </c>
      <c r="F85" s="39" t="n">
        <v>3.2</v>
      </c>
      <c r="G85" s="38" t="inlineStr">
        <is>
          <t>per pair, waterproof membrane sock</t>
        </is>
      </c>
      <c r="H85" s="40" t="n">
        <v>55</v>
      </c>
      <c r="I85" s="41" t="inlineStr">
        <is>
          <t>https://www.sealskinzusa.com/products/waterproof-all-weather-mid-length-sock</t>
        </is>
      </c>
      <c r="J85" s="38" t="inlineStr">
        <is>
          <t>$25-35 used on eBay</t>
        </is>
      </c>
      <c r="K85" s="38" t="inlineStr">
        <is>
          <t>REI, Amazon, SealSkinz.com</t>
        </is>
      </c>
      <c r="L85" s="38" t="inlineStr">
        <is>
          <t>Backpacking and fly-fishing forums recommend waterproof membrane socks as a way to cross ankle-deep water in trail runners without soaking your feet — not a panning glove-level solution but useful for the hike in/out through wet ground.</t>
        </is>
      </c>
      <c r="M85" s="38" t="inlineStr">
        <is>
          <t>https://www.switchbacktravel.com/best-hiking-socks</t>
        </is>
      </c>
      <c r="N85" s="38" t="inlineStr">
        <is>
          <t>keeps feet dry through shallow splashes/dew/mud on the trail; doubles as an extra warm layer at camp</t>
        </is>
      </c>
      <c r="O85" s="38" t="inlineStr">
        <is>
          <t>not truly submersion-proof — will wick in over the cuff; expensive per pair; less breathable, can get clammy</t>
        </is>
      </c>
      <c r="P85" s="38" t="inlineStr">
        <is>
          <t>Best used for the hike itself, not for standing in the creek panning — pair with dedicated neoprene socks for actual panning</t>
        </is>
      </c>
      <c r="Q85" s="37" t="n">
        <v>3</v>
      </c>
      <c r="R85" s="37" t="n">
        <v>1</v>
      </c>
      <c r="S85" s="38" t="inlineStr">
        <is>
          <t>Overkill for most; the value tier (Darn Tough) plus dedicated neoprene wading socks covers the trip better for less money</t>
        </is>
      </c>
      <c r="T85">
        <f>A85&amp;"|"&amp;C85</f>
        <v/>
      </c>
    </row>
    <row r="86">
      <c r="A86" s="37" t="inlineStr">
        <is>
          <t>rain_jacket</t>
        </is>
      </c>
      <c r="B86" s="38" t="inlineStr">
        <is>
          <t>Rain shell</t>
        </is>
      </c>
      <c r="C86" s="37" t="inlineStr">
        <is>
          <t>Budget</t>
        </is>
      </c>
      <c r="D86" s="37" t="inlineStr">
        <is>
          <t>Columbia</t>
        </is>
      </c>
      <c r="E86" s="37" t="inlineStr">
        <is>
          <t>Watertight II Rain Jacket (Men's)</t>
        </is>
      </c>
      <c r="F86" s="39" t="n">
        <v>12</v>
      </c>
      <c r="G86" s="38" t="inlineStr">
        <is>
          <t>typical packable Omni-Tech shell weight per Columbia/OGL testing</t>
        </is>
      </c>
      <c r="H86" s="40" t="n">
        <v>70</v>
      </c>
      <c r="I86" s="41" t="inlineStr">
        <is>
          <t>https://www.columbia.com/p/mens-watertight-ii-jacket-1533891.html</t>
        </is>
      </c>
      <c r="J86" s="38" t="inlineStr">
        <is>
          <t>$25-35 used/thrift</t>
        </is>
      </c>
      <c r="K86" s="38" t="inlineStr">
        <is>
          <t>Columbia.com, REI, Amazon, Dick's Sporting Goods</t>
        </is>
      </c>
      <c r="L86" s="38" t="inlineStr">
        <is>
          <t>OutdoorGearLab's long-running budget rain jacket pick — real seam-sealed Omni-Tech waterproof/breathable fabric with a mesh liner and adjustable hood, not a disposable nonwoven shell. Verified live on Columbia.com 2026-09-23: $70 (regularly $100, some colors on sale to $50).</t>
        </is>
      </c>
      <c r="M86" s="38" t="inlineStr">
        <is>
          <t>https://www.outdoorgearlab.com/reviews/clothing-mens/rain-jacket-men/columbia-watertight-ii, https://www.columbia.com/p/mens-watertight-ii-jacket-1533891.html</t>
        </is>
      </c>
      <c r="N86" s="38" t="inlineStr">
        <is>
          <t>real waterproof/breathable membrane, not disposable nonwoven; seam-sealed, adjustable hood; durable enough to actually re-wear after this trip</t>
        </is>
      </c>
      <c r="O86" s="38" t="inlineStr">
        <is>
          <t>heavier and less packable than Frogg Toggs; not as breathable as the pricier Value/Premium shells</t>
        </is>
      </c>
      <c r="P86" s="38" t="inlineStr">
        <is>
          <t>Real rain protection for a week of mixed hiking/creek work — sturdier and more durable than a disposable-style shell for 6 first-time backpackers who may not baby their gear</t>
        </is>
      </c>
      <c r="Q86" s="37" t="n">
        <v>5</v>
      </c>
      <c r="R86" s="37" t="n">
        <v>1</v>
      </c>
      <c r="S86" s="38" t="inlineStr">
        <is>
          <t>SWAPPED 2026-09-23 (sanity review): previously Frogg Toggs Ultra-Lite2 ($20) -- its own cons (zipper leaks in sustained rain, tears easily on brush) were too flimsy as the ONLY rain shell for beginners in a rainy-forecast trip. Frogg Toggs Ultra-Lite2 ($20, https://www.froggtoggs.com/products/the-frogg-toggsr-ultra-lite2tm-4749) is still fine as a cheap EMERGENCY backup/spare layer, just not the primary shell.</t>
        </is>
      </c>
      <c r="T86">
        <f>A86&amp;"|"&amp;C86</f>
        <v/>
      </c>
    </row>
    <row r="87">
      <c r="A87" s="37" t="inlineStr">
        <is>
          <t>rain_jacket</t>
        </is>
      </c>
      <c r="B87" s="38" t="inlineStr">
        <is>
          <t>Rain shell</t>
        </is>
      </c>
      <c r="C87" s="37" t="inlineStr">
        <is>
          <t>Value</t>
        </is>
      </c>
      <c r="D87" s="37" t="inlineStr">
        <is>
          <t>REI Co-op</t>
        </is>
      </c>
      <c r="E87" s="37" t="inlineStr">
        <is>
          <t>Rainier Rain Jacket</t>
        </is>
      </c>
      <c r="F87" s="39" t="n">
        <v>12.5</v>
      </c>
      <c r="G87" s="38" t="inlineStr">
        <is>
          <t>approx per REI listing, men's</t>
        </is>
      </c>
      <c r="H87" s="40" t="n">
        <v>99.95</v>
      </c>
      <c r="I87" s="41" t="inlineStr">
        <is>
          <t>https://www.rei.com/product/227570/rei-co-op-rainier-rain-jacket-mens</t>
        </is>
      </c>
      <c r="J87" s="38" t="inlineStr">
        <is>
          <t>$40-60 on REI Re/Gear</t>
        </is>
      </c>
      <c r="K87" s="38" t="inlineStr">
        <is>
          <t>REI</t>
        </is>
      </c>
      <c r="L87" s="38" t="inlineStr">
        <is>
          <t>Reviewers and CleverHiker consistently flag REI's own-brand rain shells as the 'bops for the price' pick — real 2.5-layer waterproof fabric, pit zips, and adjustable hood for well under $150 while name-brand equivalents run $200+.</t>
        </is>
      </c>
      <c r="M87" s="38" t="inlineStr">
        <is>
          <t>https://www.cleverhiker.com/apparel/best-hiking-socks/, https://sectionhiker.com/10-best-backpacking-rain-jackets/</t>
        </is>
      </c>
      <c r="N87" s="38" t="inlineStr">
        <is>
          <t>real breathable waterproof membrane, not just coated nylon; pit zips for venting; REI's 1-year satisfaction guarantee</t>
        </is>
      </c>
      <c r="O87" s="38" t="inlineStr">
        <is>
          <t>heavier than true UL shells; less packable than Frogg Toggs</t>
        </is>
      </c>
      <c r="P87" s="38" t="inlineStr">
        <is>
          <t>Good balance of durability and price for a week of mixed hiking/creek work</t>
        </is>
      </c>
      <c r="Q87" s="37" t="n">
        <v>4</v>
      </c>
      <c r="R87" s="37" t="n">
        <v>1</v>
      </c>
      <c r="S87" s="38" t="inlineStr">
        <is>
          <t>Old listing (#127336) is discontinued; replacement is the current-generation Rainier Rain Jacket (#227570), same name/role/price point (product #127336 no longer sold).</t>
        </is>
      </c>
      <c r="T87">
        <f>A87&amp;"|"&amp;C87</f>
        <v/>
      </c>
    </row>
    <row r="88">
      <c r="A88" s="37" t="inlineStr">
        <is>
          <t>rain_jacket</t>
        </is>
      </c>
      <c r="B88" s="38" t="inlineStr">
        <is>
          <t>Rain shell</t>
        </is>
      </c>
      <c r="C88" s="37" t="inlineStr">
        <is>
          <t>Premium</t>
        </is>
      </c>
      <c r="D88" s="37" t="inlineStr">
        <is>
          <t>Outdoor Research</t>
        </is>
      </c>
      <c r="E88" s="37" t="inlineStr">
        <is>
          <t>Helium Rain Jacket</t>
        </is>
      </c>
      <c r="F88" s="39" t="n">
        <v>6.4</v>
      </c>
      <c r="G88" s="38" t="inlineStr">
        <is>
          <t>per OR spec, men's</t>
        </is>
      </c>
      <c r="H88" s="40" t="n">
        <v>199</v>
      </c>
      <c r="I88" s="41" t="inlineStr">
        <is>
          <t>https://www.rei.com/product/166198/outdoor-research-helium-rain-jacket-mens</t>
        </is>
      </c>
      <c r="J88" s="38" t="inlineStr">
        <is>
          <t>$90-130 used on GearTrade</t>
        </is>
      </c>
      <c r="K88" s="38" t="inlineStr">
        <is>
          <t>OutdoorResearch.com, REI, Backcountry</t>
        </is>
      </c>
      <c r="L88" s="38" t="inlineStr">
        <is>
          <t>Treeline Review's 'Best Packable Rain Jacket' winner and a fixture in r/Ultralight rain jacket threads — 2.75-layer Pertex/Dermizax fabric hits a 20,000mm waterproof rating while staying under 6.5 oz, genuinely improving on the old Helium II.</t>
        </is>
      </c>
      <c r="M88" s="38" t="inlineStr">
        <is>
          <t>https://www.treelinereview.com/gearreviews/best-lightweight-rain-jackets, https://thetrek.co/best-backpacking-rain-jackets/</t>
        </is>
      </c>
      <c r="N88" s="38" t="inlineStr">
        <is>
          <t>excellent waterproofing for the weight; durable enough for years of use; packs to fist size</t>
        </is>
      </c>
      <c r="O88" s="38" t="inlineStr">
        <is>
          <t>no pit zips on some versions; $199 is real money for a rain shell</t>
        </is>
      </c>
      <c r="P88" s="38" t="inlineStr">
        <is>
          <t>The endgame pick if this person keeps backpacking after this trip; overkill spend for a one-off week</t>
        </is>
      </c>
      <c r="Q88" s="37" t="n">
        <v>3</v>
      </c>
      <c r="R88" s="37" t="n">
        <v>1</v>
      </c>
      <c r="S88" s="38" t="inlineStr"/>
      <c r="T88">
        <f>A88&amp;"|"&amp;C88</f>
        <v/>
      </c>
    </row>
    <row r="89">
      <c r="A89" s="37" t="inlineStr">
        <is>
          <t>insulated_puffy_jacket</t>
        </is>
      </c>
      <c r="B89" s="38" t="inlineStr">
        <is>
          <t>Insulated jacket, camp/cold layer</t>
        </is>
      </c>
      <c r="C89" s="37" t="inlineStr">
        <is>
          <t>Budget</t>
        </is>
      </c>
      <c r="D89" s="37" t="inlineStr">
        <is>
          <t>Decathlon (Simond, formerly Forclaz)</t>
        </is>
      </c>
      <c r="E89" s="37" t="inlineStr">
        <is>
          <t>MT100 Hooded Down Puffer Jacket</t>
        </is>
      </c>
      <c r="F89" s="39" t="n">
        <v>10.6</v>
      </c>
      <c r="G89" s="38" t="inlineStr">
        <is>
          <t>packable down jacket, per Decathlon/GearJunkie; rebranded from Forclaz to Simond</t>
        </is>
      </c>
      <c r="H89" s="40" t="n">
        <v>80</v>
      </c>
      <c r="I89" s="41" t="inlineStr">
        <is>
          <t>https://www.decathlon.com/products/simond-mt100-hooded-down-puffer-jacket-167571</t>
        </is>
      </c>
      <c r="J89" s="38" t="inlineStr">
        <is>
          <t>$20-30 used</t>
        </is>
      </c>
      <c r="K89" s="38" t="inlineStr">
        <is>
          <t>Decathlon.com, Amazon</t>
        </is>
      </c>
      <c r="L89" s="38" t="inlineStr">
        <is>
          <t>GearJunkie gave the Forclaz MT100 an award for best-for-the-price; the community consensus is it lacks the finish and pocket details of pricier jackets but the RDS-certified down genuinely keeps you warm for a fraction of the cost.</t>
        </is>
      </c>
      <c r="M89" s="38" t="inlineStr">
        <is>
          <t>https://www.adventurealan.com/best-ultralight-puffy-jacket/, https://slickdeals.net/f/17521533-decathlon-forclaz-mt100-hooded-down-puffer-jacket-40</t>
        </is>
      </c>
      <c r="N89" s="38" t="inlineStr">
        <is>
          <t>real down fill, not synthetic batting; packs small; cheapest legit puffy available</t>
        </is>
      </c>
      <c r="O89" s="38" t="inlineStr">
        <is>
          <t>down loses loft when wet — risky for a rainy GA trip; fewer features (pockets, cinches) than name brands</t>
        </is>
      </c>
      <c r="P89" s="38" t="inlineStr">
        <is>
          <t>Usable if kept bone dry in a pack liner; a synthetic option is safer given 'rain possible' in the forecast</t>
        </is>
      </c>
      <c r="Q89" s="37" t="n">
        <v>4</v>
      </c>
      <c r="R89" s="37" t="n">
        <v>1</v>
      </c>
      <c r="S89" s="38" t="inlineStr">
        <is>
          <t>Keep in a dry bag at all times — down that gets wet from rain or a wet pack stops insulating</t>
        </is>
      </c>
      <c r="T89">
        <f>A89&amp;"|"&amp;C89</f>
        <v/>
      </c>
    </row>
    <row r="90">
      <c r="A90" s="37" t="inlineStr">
        <is>
          <t>insulated_puffy_jacket</t>
        </is>
      </c>
      <c r="B90" s="38" t="inlineStr">
        <is>
          <t>Insulated jacket, camp/cold layer</t>
        </is>
      </c>
      <c r="C90" s="37" t="inlineStr">
        <is>
          <t>Value</t>
        </is>
      </c>
      <c r="D90" s="37" t="inlineStr">
        <is>
          <t>Patagonia</t>
        </is>
      </c>
      <c r="E90" s="37" t="inlineStr">
        <is>
          <t>Nano Puff Jacket</t>
        </is>
      </c>
      <c r="F90" s="39" t="n">
        <v>11.6</v>
      </c>
      <c r="G90" s="38" t="inlineStr">
        <is>
          <t>per Patagonia spec, men's, synthetic PrimaLoft fill</t>
        </is>
      </c>
      <c r="H90" s="40" t="n">
        <v>118.99</v>
      </c>
      <c r="I90" s="41" t="inlineStr">
        <is>
          <t>https://www.patagonia.com/product/mens-nano-puff-insulated-jacket/84212.html</t>
        </is>
      </c>
      <c r="J90" s="38" t="inlineStr">
        <is>
          <t>$90-140 used/Patagonia Worn Wear, often $115-145 on sale per Slickdeals</t>
        </is>
      </c>
      <c r="K90" s="38" t="inlineStr">
        <is>
          <t>Patagonia.com (sales), REI, Worn Wear (used)</t>
        </is>
      </c>
      <c r="L90" s="38" t="inlineStr">
        <is>
          <t>Frequently on sale for well under half retail (Slickdeals threads show $115-145), and synthetic PrimaLoft insulation keeps insulating even damp — a well-liked 'wow for the price when on sale' pick among backpackers who don't want to babysit down in wet weather.</t>
        </is>
      </c>
      <c r="M90" s="38" t="inlineStr">
        <is>
          <t>https://slickdeals.net/f/19253062-patagonia-nano-puff-115-w-hoody-145-select-colors, https://www.theinertia.com/gear/best-down-puffer-jackets/</t>
        </is>
      </c>
      <c r="N90" s="38" t="inlineStr">
        <is>
          <t>synthetic fill keeps warming even if damp; tough face fabric; Patagonia repair/Worn Wear program extends life</t>
        </is>
      </c>
      <c r="O90" s="38" t="inlineStr">
        <is>
          <t>full retail ($239) is steep; heavier than down-fill options of similar warmth</t>
        </is>
      </c>
      <c r="P90" s="38" t="inlineStr">
        <is>
          <t>Great fit for GA's humid, rain-possible October — synthetic fill is more forgiving than down near a creek</t>
        </is>
      </c>
      <c r="Q90" s="37" t="n">
        <v>4</v>
      </c>
      <c r="R90" s="37" t="n">
        <v>1</v>
      </c>
      <c r="S90" s="38" t="inlineStr">
        <is>
          <t>Watch for sales — this jacket routinely drops to $115-150</t>
        </is>
      </c>
      <c r="T90">
        <f>A90&amp;"|"&amp;C90</f>
        <v/>
      </c>
    </row>
    <row r="91">
      <c r="A91" s="37" t="inlineStr">
        <is>
          <t>insulated_puffy_jacket</t>
        </is>
      </c>
      <c r="B91" s="38" t="inlineStr">
        <is>
          <t>Insulated jacket, camp/cold layer</t>
        </is>
      </c>
      <c r="C91" s="37" t="inlineStr">
        <is>
          <t>Premium</t>
        </is>
      </c>
      <c r="D91" s="37" t="inlineStr">
        <is>
          <t>Enlightened Equipment</t>
        </is>
      </c>
      <c r="E91" s="37" t="inlineStr">
        <is>
          <t>Torrid APEX Jacket</t>
        </is>
      </c>
      <c r="F91" s="39" t="n">
        <v>8.9</v>
      </c>
      <c r="G91" s="38" t="inlineStr">
        <is>
          <t>per Adventure Alan review, synthetic APEX fill</t>
        </is>
      </c>
      <c r="H91" s="40" t="n">
        <v>170</v>
      </c>
      <c r="I91" s="41" t="inlineStr">
        <is>
          <t>https://enlightenedequipment.com/mens-torrid-jacket/</t>
        </is>
      </c>
      <c r="J91" s="38" t="inlineStr">
        <is>
          <t>$100-140 on r/UltralightExchange (cottage gear resells fast, prices firm)</t>
        </is>
      </c>
      <c r="K91" s="38" t="inlineStr">
        <is>
          <t>EnlightenedEquipment.com (made to order)</t>
        </is>
      </c>
      <c r="L91" s="38" t="inlineStr">
        <is>
          <t>Backpacking Light forum threads and Adventure Alan both call the Torrid the best warmth-to-weight synthetic puffy available, edging out even much of the down competition — a genuine cottage-industry cult favorite among thru-hikers.</t>
        </is>
      </c>
      <c r="M91" s="38" t="inlineStr">
        <is>
          <t>https://www.adventurealan.com/enlightened-equipment-torrid-apex-jacket-review/, https://backpackinglight.com/forums/topic/torrid-jacket-v-proton-hoody-v-micro-puff-hoody-v-thermawrap-pro-v-other/</t>
        </is>
      </c>
      <c r="N91" s="38" t="inlineStr">
        <is>
          <t>best-in-class warmth per ounce; synthetic fill is damp-weather safe; cottage-made to your size/color spec</t>
        </is>
      </c>
      <c r="O91" s="38" t="inlineStr">
        <is>
          <t>4-8 week made-to-order lead time — plan ahead or it won't arrive by Oct 15; boxy non-technical fit; no retail stores to try on</t>
        </is>
      </c>
      <c r="P91" s="38" t="inlineStr">
        <is>
          <t>Excellent if ordered with enough lead time; the fit/warmth genuinely suits cold creek-side mornings</t>
        </is>
      </c>
      <c r="Q91" s="37" t="n">
        <v>2</v>
      </c>
      <c r="R91" s="37" t="n">
        <v>1</v>
      </c>
      <c r="S91" s="38" t="inlineStr">
        <is>
          <t>Order now if going this route — cottage lead times can blow the Oct 15 deadline</t>
        </is>
      </c>
      <c r="T91">
        <f>A91&amp;"|"&amp;C91</f>
        <v/>
      </c>
    </row>
    <row r="92">
      <c r="A92" s="37" t="inlineStr">
        <is>
          <t>fleece_midlayer</t>
        </is>
      </c>
      <c r="B92" s="38" t="inlineStr">
        <is>
          <t>Midlayer (fleece/active insulation)</t>
        </is>
      </c>
      <c r="C92" s="37" t="inlineStr">
        <is>
          <t>Budget</t>
        </is>
      </c>
      <c r="D92" s="37" t="inlineStr">
        <is>
          <t>Decathlon (Quechua)</t>
        </is>
      </c>
      <c r="E92" s="37" t="inlineStr">
        <is>
          <t>MH100 Fleece</t>
        </is>
      </c>
      <c r="F92" s="39" t="n">
        <v>12</v>
      </c>
      <c r="G92" s="38" t="inlineStr">
        <is>
          <t>typical 100-weight fleece pullover</t>
        </is>
      </c>
      <c r="H92" s="40" t="n">
        <v>25</v>
      </c>
      <c r="I92" s="41" t="inlineStr">
        <is>
          <t>https://www.decathlon.com/products/mens-hiking-fleece-mh100-312361</t>
        </is>
      </c>
      <c r="J92" s="38" t="inlineStr">
        <is>
          <t>$8-12 used/thrift</t>
        </is>
      </c>
      <c r="K92" s="38" t="inlineStr">
        <is>
          <t>Decathlon.com, thrift stores</t>
        </is>
      </c>
      <c r="L92" s="38" t="inlineStr">
        <is>
          <t>Cited across hiking-gear roundups as the best budget fleece — simple 100-weight polyester that does the job of trapping warmth for a fraction of name-brand fleece prices.</t>
        </is>
      </c>
      <c r="M92" s="38" t="inlineStr">
        <is>
          <t>https://www.skyestoury.com/blog/fleece-mid-layers-hiking-backpacking, https://gearjunkie.com/apparel/best-midlayers-jackets</t>
        </is>
      </c>
      <c r="N92" s="38" t="inlineStr">
        <is>
          <t>cheap; warm enough for GA fall nights; widely available</t>
        </is>
      </c>
      <c r="O92" s="38" t="inlineStr">
        <is>
          <t>heavier than Alpha Direct options; bulkier to pack</t>
        </is>
      </c>
      <c r="P92" s="38" t="inlineStr">
        <is>
          <t>Perfectly adequate layered under the rain shell for low-30s/40s nights</t>
        </is>
      </c>
      <c r="Q92" s="37" t="n">
        <v>5</v>
      </c>
      <c r="R92" s="37" t="n">
        <v>1</v>
      </c>
      <c r="S92" s="38" t="inlineStr">
        <is>
          <t>A thrifted fleece pullover works just as well if already owned</t>
        </is>
      </c>
      <c r="T92">
        <f>A92&amp;"|"&amp;C92</f>
        <v/>
      </c>
    </row>
    <row r="93">
      <c r="A93" s="37" t="inlineStr">
        <is>
          <t>fleece_midlayer</t>
        </is>
      </c>
      <c r="B93" s="38" t="inlineStr">
        <is>
          <t>Midlayer (fleece/active insulation)</t>
        </is>
      </c>
      <c r="C93" s="37" t="inlineStr">
        <is>
          <t>Value</t>
        </is>
      </c>
      <c r="D93" s="37" t="inlineStr">
        <is>
          <t>Senchi Designs</t>
        </is>
      </c>
      <c r="E93" s="37" t="inlineStr">
        <is>
          <t>Alpha 90 Half-Zip Hoodie</t>
        </is>
      </c>
      <c r="F93" s="39" t="n">
        <v>4.8</v>
      </c>
      <c r="G93" s="38" t="inlineStr">
        <is>
          <t>Polartec Alpha Direct, sub-5oz per community reporting</t>
        </is>
      </c>
      <c r="H93" s="40" t="n">
        <v>115</v>
      </c>
      <c r="I93" s="41" t="inlineStr">
        <is>
          <t>https://senchidesigns.com/products/a90-half-zip-hoodie</t>
        </is>
      </c>
      <c r="J93" s="38" t="inlineStr">
        <is>
          <t>$60-80 on r/UltralightExchange</t>
        </is>
      </c>
      <c r="K93" s="38" t="inlineStr">
        <is>
          <t>SenchiDesigns.com (made to order, batch drops)</t>
        </is>
      </c>
      <c r="L93" s="38" t="inlineStr">
        <is>
          <t>Described as 'the standard uniform of thru-hikers across the country' — Alpha Direct fabric gives huge warmth for the weight while staying breathable enough to hike in without overheating, a genuine cult favorite in r/Ultralight midlayer threads.</t>
        </is>
      </c>
      <c r="M93" s="38" t="inlineStr">
        <is>
          <t>https://www.skyestoury.com/blog/fleece-mid-layers-hiking-backpacking</t>
        </is>
      </c>
      <c r="N93" s="38" t="inlineStr">
        <is>
          <t>exceptional warmth-to-weight; breathable enough to wear hiking, not just at camp; very packable</t>
        </is>
      </c>
      <c r="O93" s="38" t="inlineStr">
        <is>
          <t>cottage brand — batch drops mean it may be out of stock; snags easily on brush, less durable face fabric</t>
        </is>
      </c>
      <c r="P93" s="38" t="inlineStr">
        <is>
          <t>Great active midlayer for cold creek mornings that warm into 50s-60s afternoons</t>
        </is>
      </c>
      <c r="Q93" s="37" t="n">
        <v>3</v>
      </c>
      <c r="R93" s="37" t="n">
        <v>1</v>
      </c>
      <c r="S93" s="38" t="inlineStr">
        <is>
          <t>Check SenchiDesigns.com stock/batch dates now — may not be in stock on demand</t>
        </is>
      </c>
      <c r="T93">
        <f>A93&amp;"|"&amp;C93</f>
        <v/>
      </c>
    </row>
    <row r="94">
      <c r="A94" s="37" t="inlineStr">
        <is>
          <t>fleece_midlayer</t>
        </is>
      </c>
      <c r="B94" s="38" t="inlineStr">
        <is>
          <t>Midlayer (fleece/active insulation)</t>
        </is>
      </c>
      <c r="C94" s="37" t="inlineStr">
        <is>
          <t>Premium</t>
        </is>
      </c>
      <c r="D94" s="37" t="inlineStr">
        <is>
          <t>Patagonia</t>
        </is>
      </c>
      <c r="E94" s="37" t="inlineStr">
        <is>
          <t>R1 Air Hoody</t>
        </is>
      </c>
      <c r="F94" s="39" t="n">
        <v>10.5</v>
      </c>
      <c r="G94" s="38" t="inlineStr">
        <is>
          <t>per Patagonia spec</t>
        </is>
      </c>
      <c r="H94" s="40" t="n">
        <v>179</v>
      </c>
      <c r="I94" s="41" t="inlineStr">
        <is>
          <t>https://gearjunkie.com/apparel/best-midlayers-jackets</t>
        </is>
      </c>
      <c r="J94" s="38" t="inlineStr">
        <is>
          <t>$70-110 used on Patagonia Worn Wear/eBay</t>
        </is>
      </c>
      <c r="K94" s="38" t="inlineStr">
        <is>
          <t>Patagonia.com, REI, Backcountry</t>
        </is>
      </c>
      <c r="L94" s="38" t="inlineStr">
        <is>
          <t>A long-running favorite among backcountry workers and serious hikers for its grid fleece that manages moisture and temperature swings well — widely recommended as the durable, technical step up from cottage Alpha Direct pieces for people who are hard on gear.</t>
        </is>
      </c>
      <c r="M94" s="38" t="inlineStr">
        <is>
          <t>https://gearjunkie.com/apparel/best-midlayers-jackets, https://www.switchbacktravel.com/clothing/best-midlayers</t>
        </is>
      </c>
      <c r="N94" s="38" t="inlineStr">
        <is>
          <t>excellent moisture management for sweaty creek-side work; more durable face fabric than cottage Alpha pieces; proven design, widely available</t>
        </is>
      </c>
      <c r="O94" s="38" t="inlineStr">
        <is>
          <t>heavier than the Senchi/Alpha Direct value pick; premium price for a fleece</t>
        </is>
      </c>
      <c r="P94" s="38" t="inlineStr">
        <is>
          <t>Well suited to a week of repeated wet/dry cycling and general durability needs</t>
        </is>
      </c>
      <c r="Q94" s="37" t="n">
        <v>3</v>
      </c>
      <c r="R94" s="37" t="n">
        <v>1</v>
      </c>
      <c r="S94" s="38" t="inlineStr"/>
      <c r="T94">
        <f>A94&amp;"|"&amp;C94</f>
        <v/>
      </c>
    </row>
    <row r="95">
      <c r="A95" s="37" t="inlineStr">
        <is>
          <t>base_layer</t>
        </is>
      </c>
      <c r="B95" s="38" t="inlineStr">
        <is>
          <t>Base layer top + bottom, doubles as sleep layer</t>
        </is>
      </c>
      <c r="C95" s="37" t="inlineStr">
        <is>
          <t>Budget</t>
        </is>
      </c>
      <c r="D95" s="37" t="inlineStr">
        <is>
          <t>Merino.tech</t>
        </is>
      </c>
      <c r="E95" s="37" t="inlineStr">
        <is>
          <t>Men's/Women's Long Sleeve Base Layer Set</t>
        </is>
      </c>
      <c r="F95" s="39" t="n">
        <v>8</v>
      </c>
      <c r="G95" s="38" t="inlineStr">
        <is>
          <t>top+bottom combined, lightweight merino blend</t>
        </is>
      </c>
      <c r="H95" s="40" t="n">
        <v>100</v>
      </c>
      <c r="I95" s="41" t="inlineStr">
        <is>
          <t>https://merino.tech/products/men-250-base-layer-set-wool-clothing</t>
        </is>
      </c>
      <c r="J95" s="38" t="inlineStr">
        <is>
          <t>$25-35 used</t>
        </is>
      </c>
      <c r="K95" s="38" t="inlineStr">
        <is>
          <t>Amazon, Merino.tech</t>
        </is>
      </c>
      <c r="L95" s="38" t="inlineStr">
        <is>
          <t>Reviewers call Merino.tech a good compromise for budget shoppers — genuine 100% merino at roughly half the price of Icebreaker/Smartwool, though the knit is less refined.</t>
        </is>
      </c>
      <c r="M95" s="38" t="inlineStr">
        <is>
          <t>https://mydroneauthority.com/best-merino-wool-base-layers/, https://bikehikesafari.com/best-baselayers/</t>
        </is>
      </c>
      <c r="N95" s="38" t="inlineStr">
        <is>
          <t>real merino, not synthetic-only; odor resistant for a multi-day trip with no laundry; doubles as sleep layer, saving pack weight</t>
        </is>
      </c>
      <c r="O95" s="38" t="inlineStr">
        <is>
          <t>less durable stitching than premium brands; limited size range</t>
        </is>
      </c>
      <c r="P95" s="38" t="inlineStr">
        <is>
          <t>Solid sleep-layer choice for low-30s nights, worn only in the sleeping bag, never worn wet</t>
        </is>
      </c>
      <c r="Q95" s="37" t="n">
        <v>5</v>
      </c>
      <c r="R95" s="37" t="n">
        <v>1</v>
      </c>
      <c r="S95" s="38" t="inlineStr">
        <is>
          <t>Reserve this set exclusively as dry sleep clothes — never wear it panning</t>
        </is>
      </c>
      <c r="T95">
        <f>A95&amp;"|"&amp;C95</f>
        <v/>
      </c>
    </row>
    <row r="96">
      <c r="A96" s="37" t="inlineStr">
        <is>
          <t>base_layer</t>
        </is>
      </c>
      <c r="B96" s="38" t="inlineStr">
        <is>
          <t>Base layer top + bottom, doubles as sleep layer</t>
        </is>
      </c>
      <c r="C96" s="37" t="inlineStr">
        <is>
          <t>Value</t>
        </is>
      </c>
      <c r="D96" s="37" t="inlineStr">
        <is>
          <t>Smartwool</t>
        </is>
      </c>
      <c r="E96" s="37" t="inlineStr">
        <is>
          <t>Classic Thermal Merino Base Layer (top + bottom)</t>
        </is>
      </c>
      <c r="F96" s="39" t="n">
        <v>10</v>
      </c>
      <c r="G96" s="38" t="inlineStr">
        <is>
          <t>combined top+bottom, midweight merino</t>
        </is>
      </c>
      <c r="H96" s="40" t="n">
        <v>125</v>
      </c>
      <c r="I96" s="41" t="inlineStr">
        <is>
          <t>https://www.rei.com/product/174769/smartwool-classic-thermal-merino-crew-base-layer-top-mens</t>
        </is>
      </c>
      <c r="J96" s="38" t="inlineStr">
        <is>
          <t>$40-60 used on Smartwool/eBay</t>
        </is>
      </c>
      <c r="K96" s="38" t="inlineStr">
        <is>
          <t>REI, Smartwool.com, Backcountry</t>
        </is>
      </c>
      <c r="L96" s="38" t="inlineStr">
        <is>
          <t>Called out repeatedly as the budget-conscious merino pick that still performs — breathable, odor-resistant across multiple wear days, and widely stocked so sizing is easy to get right before the trip.</t>
        </is>
      </c>
      <c r="M96" s="38" t="inlineStr">
        <is>
          <t>https://bikehikesafari.com/best-baselayers/, https://www.outdoorgearlab.com/best-base-layer</t>
        </is>
      </c>
      <c r="N96" s="38" t="inlineStr">
        <is>
          <t>reliable fit/sizing since widely sold in stores; good warmth-to-weight for the price; doubles as sleep layer</t>
        </is>
      </c>
      <c r="O96" s="38" t="inlineStr">
        <is>
          <t>not the lightest option; $95 for a set is a real expense</t>
        </is>
      </c>
      <c r="P96" s="38" t="inlineStr">
        <is>
          <t>A comfortable, well-tested choice for the low-30s overnight</t>
        </is>
      </c>
      <c r="Q96" s="37" t="n">
        <v>5</v>
      </c>
      <c r="R96" s="37" t="n">
        <v>1</v>
      </c>
      <c r="S96" s="38" t="inlineStr"/>
      <c r="T96">
        <f>A96&amp;"|"&amp;C96</f>
        <v/>
      </c>
    </row>
    <row r="97">
      <c r="A97" s="37" t="inlineStr">
        <is>
          <t>base_layer</t>
        </is>
      </c>
      <c r="B97" s="38" t="inlineStr">
        <is>
          <t>Base layer top + bottom, doubles as sleep layer</t>
        </is>
      </c>
      <c r="C97" s="37" t="inlineStr">
        <is>
          <t>Premium</t>
        </is>
      </c>
      <c r="D97" s="37" t="inlineStr">
        <is>
          <t>Icebreaker</t>
        </is>
      </c>
      <c r="E97" s="37" t="inlineStr">
        <is>
          <t>200 Oasis (top + bottom)</t>
        </is>
      </c>
      <c r="F97" s="39" t="n">
        <v>11</v>
      </c>
      <c r="G97" s="38" t="inlineStr">
        <is>
          <t>200gsm merino jersey, combined top+bottom</t>
        </is>
      </c>
      <c r="H97" s="40" t="n">
        <v>235</v>
      </c>
      <c r="I97" s="41" t="inlineStr">
        <is>
          <t>https://www.rei.com/product/139520/icebreaker-200-oasis-half-zip-base-layer-top-mens</t>
        </is>
      </c>
      <c r="J97" s="38" t="inlineStr">
        <is>
          <t>$80-120 used</t>
        </is>
      </c>
      <c r="K97" s="38" t="inlineStr">
        <is>
          <t>Icebreaker.com, REI, Backcountry</t>
        </is>
      </c>
      <c r="L97" s="38" t="inlineStr">
        <is>
          <t>Reviewers describe the 200 Oasis as sitting in the sweet spot between too-thin-to-be-warm and too-heavy-to-layer, with 18.9-micron merino that's noticeably softer than budget options straight out of the bag — a favorite dedicated hiking-and-sleeping base layer.</t>
        </is>
      </c>
      <c r="M97" s="38" t="inlineStr">
        <is>
          <t>https://bettertrail.com/outdoor-gear/best-base-layers, https://www.treelinereview.com/gearreviews/best-base-layers</t>
        </is>
      </c>
      <c r="N97" s="38" t="inlineStr">
        <is>
          <t>softest merino of the three tiers; excellent odor resistance over a no-laundry week; versatile enough to double as a light hiking layer on cold mornings</t>
        </is>
      </c>
      <c r="O97" s="38" t="inlineStr">
        <is>
          <t>expensive for what is essentially sleepwear; overkill for a single week-long trip</t>
        </is>
      </c>
      <c r="P97" s="38" t="inlineStr">
        <is>
          <t>Comfortable overkill; nice if already own it, hard to justify buying new for one trip</t>
        </is>
      </c>
      <c r="Q97" s="37" t="n">
        <v>3</v>
      </c>
      <c r="R97" s="37" t="n">
        <v>1</v>
      </c>
      <c r="S97" s="38" t="inlineStr"/>
      <c r="T97">
        <f>A97&amp;"|"&amp;C97</f>
        <v/>
      </c>
    </row>
    <row r="98">
      <c r="A98" s="37" t="inlineStr">
        <is>
          <t>hiking_pants</t>
        </is>
      </c>
      <c r="B98" s="38" t="inlineStr">
        <is>
          <t>Hiking pants (worn, quick-dry, no cotton)</t>
        </is>
      </c>
      <c r="C98" s="37" t="inlineStr">
        <is>
          <t>Budget</t>
        </is>
      </c>
      <c r="D98" s="37" t="inlineStr">
        <is>
          <t>REI Co-op</t>
        </is>
      </c>
      <c r="E98" s="37" t="inlineStr">
        <is>
          <t>Trailmade Pants</t>
        </is>
      </c>
      <c r="F98" s="39" t="n">
        <v>11</v>
      </c>
      <c r="G98" s="38" t="inlineStr">
        <is>
          <t>per REI product listing</t>
        </is>
      </c>
      <c r="H98" s="40" t="n">
        <v>80</v>
      </c>
      <c r="I98" s="41" t="inlineStr">
        <is>
          <t>https://www.rei.com/product/236137/rei-co-op-trailmade-pants-mens</t>
        </is>
      </c>
      <c r="J98" s="38" t="inlineStr">
        <is>
          <t>$25-35 on REI Re/Gear</t>
        </is>
      </c>
      <c r="K98" s="38" t="inlineStr">
        <is>
          <t>REI</t>
        </is>
      </c>
      <c r="L98" s="38" t="inlineStr">
        <is>
          <t>Named a best budget option by REI's own staff picks and repeated in gear roundups — nylon/spandex blend dries fast and holds up to brush and gravel-bar kneeling without the $90+ price of the Ferrosi.</t>
        </is>
      </c>
      <c r="M98" s="38" t="inlineStr">
        <is>
          <t>https://www.rei.com/learn/expert-advice/best-hiking-pants.html, https://www.switchbacktravel.com/best-hiking-pants</t>
        </is>
      </c>
      <c r="N98" s="38" t="inlineStr">
        <is>
          <t>quick-dry nylon, not cotton; good price for real hiking-pant fabric; available in many sizes/inseams at REI</t>
        </is>
      </c>
      <c r="O98" s="38" t="inlineStr">
        <is>
          <t>less stretch than the Ferrosi; fewer pockets</t>
        </is>
      </c>
      <c r="P98" s="38" t="inlineStr">
        <is>
          <t>Fine for daily creek kneeling and the overnight hike; dries overnight by the fire</t>
        </is>
      </c>
      <c r="Q98" s="37" t="n">
        <v>5</v>
      </c>
      <c r="R98" s="37" t="n">
        <v>1</v>
      </c>
      <c r="S98" s="38" t="inlineStr">
        <is>
          <t>No cotton, ever — wet cotton pants next to 50°F creek water is dangerous, not just uncomfortable</t>
        </is>
      </c>
      <c r="T98">
        <f>A98&amp;"|"&amp;C98</f>
        <v/>
      </c>
    </row>
    <row r="99">
      <c r="A99" s="37" t="inlineStr">
        <is>
          <t>hiking_pants</t>
        </is>
      </c>
      <c r="B99" s="38" t="inlineStr">
        <is>
          <t>Hiking pants (worn, quick-dry, no cotton)</t>
        </is>
      </c>
      <c r="C99" s="37" t="inlineStr">
        <is>
          <t>Value</t>
        </is>
      </c>
      <c r="D99" s="37" t="inlineStr">
        <is>
          <t>Outdoor Research</t>
        </is>
      </c>
      <c r="E99" s="37" t="inlineStr">
        <is>
          <t>Ferrosi Pants</t>
        </is>
      </c>
      <c r="F99" s="39" t="n">
        <v>11.4</v>
      </c>
      <c r="G99" s="38" t="inlineStr">
        <is>
          <t>per OGL/Switchback testing</t>
        </is>
      </c>
      <c r="H99" s="40" t="n">
        <v>110</v>
      </c>
      <c r="I99" s="41" t="inlineStr">
        <is>
          <t>https://www.rei.com/product/244516/outdoor-research-ferrosi-pants-mens</t>
        </is>
      </c>
      <c r="J99" s="38" t="inlineStr">
        <is>
          <t>$40-55 used on GearTrade</t>
        </is>
      </c>
      <c r="K99" s="38" t="inlineStr">
        <is>
          <t>REI, OutdoorResearch.com, Backcountry</t>
        </is>
      </c>
      <c r="L99" s="38" t="inlineStr">
        <is>
          <t>Named the best overall men's/women's hiking pant across OutdoorGearLab and Wildland Trekking guides — stretchy woven nylon that moves well for scrambling creek banks and dries quickly after a splash.</t>
        </is>
      </c>
      <c r="M99" s="38" t="inlineStr">
        <is>
          <t>https://www.outdoorgearlab.com/best-hiking-pants, https://wildlandtrekking.com/wildland-gear-guide/best-hiking-pants/</t>
        </is>
      </c>
      <c r="N99" s="38" t="inlineStr">
        <is>
          <t>best-in-class stretch and mobility for kneeling/scrambling; durable ripstop fabric; dries fast</t>
        </is>
      </c>
      <c r="O99" s="38" t="inlineStr">
        <is>
          <t>pricier than the Trailmade; not insulated for cold mornings alone</t>
        </is>
      </c>
      <c r="P99" s="38" t="inlineStr">
        <is>
          <t>Great fit for a trip mixing hiking, creek kneeling, and gravel-bar scrambling</t>
        </is>
      </c>
      <c r="Q99" s="37" t="n">
        <v>4</v>
      </c>
      <c r="R99" s="37" t="n">
        <v>1</v>
      </c>
      <c r="S99" s="38" t="inlineStr">
        <is>
          <t>TIER ODDITY: Value ($110.00) costs more than Premium ($98.00) in this category -- kept as sourced, not auto-corrected.</t>
        </is>
      </c>
      <c r="T99">
        <f>A99&amp;"|"&amp;C99</f>
        <v/>
      </c>
    </row>
    <row r="100">
      <c r="A100" s="37" t="inlineStr">
        <is>
          <t>hiking_pants</t>
        </is>
      </c>
      <c r="B100" s="38" t="inlineStr">
        <is>
          <t>Hiking pants (worn, quick-dry, no cotton)</t>
        </is>
      </c>
      <c r="C100" s="37" t="inlineStr">
        <is>
          <t>Premium</t>
        </is>
      </c>
      <c r="D100" s="37" t="inlineStr">
        <is>
          <t>prAna</t>
        </is>
      </c>
      <c r="E100" s="37" t="inlineStr">
        <is>
          <t>Stretch Zion Straight Pants (cargo version discontinued, replaced by current lineup)</t>
        </is>
      </c>
      <c r="F100" s="39" t="n">
        <v>14</v>
      </c>
      <c r="G100" s="38" t="inlineStr">
        <is>
          <t>per prAna spec, recycled nylon</t>
        </is>
      </c>
      <c r="H100" s="40" t="n">
        <v>98</v>
      </c>
      <c r="I100" s="41" t="inlineStr">
        <is>
          <t>https://www.rei.com/product/134025/prana-stretch-zion-straight-pants-mens</t>
        </is>
      </c>
      <c r="J100" s="38" t="inlineStr">
        <is>
          <t>$50-70 used on Poshmark/eBay</t>
        </is>
      </c>
      <c r="K100" s="38" t="inlineStr">
        <is>
          <t>REI, prAna.com</t>
        </is>
      </c>
      <c r="L100" s="38" t="inlineStr">
        <is>
          <t>A long-time community favorite for durability and comfort, especially among climbers and prospectors who need a pant that survives constant kneeling on gravel — the DWR-treated recycled nylon fabric wicks and dries quickly while shrugging off abrasion.</t>
        </is>
      </c>
      <c r="M100" s="38" t="inlineStr">
        <is>
          <t>https://www.rei.com/b/prana/c/mens-hiking-pants</t>
        </is>
      </c>
      <c r="N100" s="38" t="inlineStr">
        <is>
          <t>most durable/abrasion-resistant of the three tiers; cargo pockets useful for vials/tools in the field; DWR finish sheds light rain and splashes</t>
        </is>
      </c>
      <c r="O100" s="38" t="inlineStr">
        <is>
          <t>heaviest of the three options; premium price for pants</t>
        </is>
      </c>
      <c r="P100" s="38" t="inlineStr">
        <is>
          <t>Excellent for repeated kneeling on gravel bars over multiple days</t>
        </is>
      </c>
      <c r="Q100" s="37" t="n">
        <v>4</v>
      </c>
      <c r="R100" s="37" t="n">
        <v>1</v>
      </c>
      <c r="S100" s="38" t="inlineStr">
        <is>
          <t>TIER ODDITY: Premium ($98.00) is cheaper than Value ($110.00) in this category -- kept as sourced.</t>
        </is>
      </c>
      <c r="T100">
        <f>A100&amp;"|"&amp;C100</f>
        <v/>
      </c>
    </row>
    <row r="101">
      <c r="A101" s="37" t="inlineStr">
        <is>
          <t>sun_warm_hat_beanie</t>
        </is>
      </c>
      <c r="B101" s="38" t="inlineStr">
        <is>
          <t>Warm hat / beanie (layered under blaze orange as needed)</t>
        </is>
      </c>
      <c r="C101" s="37" t="inlineStr">
        <is>
          <t>Budget</t>
        </is>
      </c>
      <c r="D101" s="37" t="inlineStr">
        <is>
          <t>Generic</t>
        </is>
      </c>
      <c r="E101" s="37" t="inlineStr">
        <is>
          <t>Fleece-lined knit beanie</t>
        </is>
      </c>
      <c r="F101" s="39" t="n">
        <v>2</v>
      </c>
      <c r="G101" s="38" t="inlineStr">
        <is>
          <t>typical knit beanie</t>
        </is>
      </c>
      <c r="H101" s="40" t="n">
        <v>14.99</v>
      </c>
      <c r="I101" s="41" t="inlineStr">
        <is>
          <t>https://www.amazon.com/Wmcaps-Winter-Beanie-Hats-for-Men-Women-Fleece-Lined-Beanie-Soft-Warm-Knit-Hat-Ski-Stocking-Cuffed-Cap/dp/B0BBZZZH84</t>
        </is>
      </c>
      <c r="J101" s="38" t="inlineStr">
        <is>
          <t>$2-5 thrift</t>
        </is>
      </c>
      <c r="K101" s="38" t="inlineStr">
        <is>
          <t>Walmart, Amazon, thrift stores</t>
        </is>
      </c>
      <c r="L101" s="38" t="inlineStr">
        <is>
          <t>A basic fleece-lined beanie covers cold-morning warmth needs for the price of a coffee; no community debate here — it's a solved, cheap problem.</t>
        </is>
      </c>
      <c r="M101" s="38" t="inlineStr">
        <is>
          <t>https://www.iheartpacificnorthwest.com/blog_post/hats-gloves-and-neck-gaiters-for-hiking/</t>
        </is>
      </c>
      <c r="N101" s="38" t="inlineStr">
        <is>
          <t>cheap; warm enough for low-30s nights under a hood</t>
        </is>
      </c>
      <c r="O101" s="38" t="inlineStr">
        <is>
          <t>bulkier/heavier than technical fleece options; not blaze orange — pair with the separate hunting-orange hat during daylight hours in the field</t>
        </is>
      </c>
      <c r="P101" s="38" t="inlineStr">
        <is>
          <t>Good camp/sleep hat; wear the blaze-orange hat (separate category) while actively moving in the woods during hunting season</t>
        </is>
      </c>
      <c r="Q101" s="37" t="n">
        <v>5</v>
      </c>
      <c r="R101" s="37" t="n">
        <v>1</v>
      </c>
      <c r="S101" s="38" t="inlineStr"/>
      <c r="T101">
        <f>A101&amp;"|"&amp;C101</f>
        <v/>
      </c>
    </row>
    <row r="102">
      <c r="A102" s="37" t="inlineStr">
        <is>
          <t>sun_warm_hat_beanie</t>
        </is>
      </c>
      <c r="B102" s="38" t="inlineStr">
        <is>
          <t>Warm hat / beanie (layered under blaze orange as needed)</t>
        </is>
      </c>
      <c r="C102" s="37" t="inlineStr">
        <is>
          <t>Value</t>
        </is>
      </c>
      <c r="D102" s="37" t="inlineStr">
        <is>
          <t>FarPointe Outdoor Gear</t>
        </is>
      </c>
      <c r="E102" s="37" t="inlineStr">
        <is>
          <t>Alpha Drifter Beanie</t>
        </is>
      </c>
      <c r="F102" s="39" t="n">
        <v>0.7</v>
      </c>
      <c r="G102" s="38" t="inlineStr">
        <is>
          <t>Polartec Alpha Direct, sub-1oz per community reporting</t>
        </is>
      </c>
      <c r="H102" s="40" t="n">
        <v>38</v>
      </c>
      <c r="I102" s="41" t="inlineStr">
        <is>
          <t>https://www.farpointeog.com/stock/p/alpha-caps</t>
        </is>
      </c>
      <c r="J102" s="38" t="inlineStr">
        <is>
          <t>$15-20 used on r/UltralightExchange</t>
        </is>
      </c>
      <c r="K102" s="38" t="inlineStr">
        <is>
          <t>FarPointeOutdoor.com</t>
        </is>
      </c>
      <c r="L102" s="38" t="inlineStr">
        <is>
          <t>Repeatedly named the top ultralight warm-hat pick in r/Ultralight gear threads — Alpha Direct has the best warmth-to-weight and dries almost instantly if it gets damp from sweat or rain.</t>
        </is>
      </c>
      <c r="M102" s="38" t="inlineStr">
        <is>
          <t>https://www.adventurealan.com/best-hiking-hats/</t>
        </is>
      </c>
      <c r="N102" s="38" t="inlineStr">
        <is>
          <t>remarkably warm for well under an ounce; dries almost instantly; packs to nothing</t>
        </is>
      </c>
      <c r="O102" s="38" t="inlineStr">
        <is>
          <t>cottage brand, limited stock; not windproof on its own</t>
        </is>
      </c>
      <c r="P102" s="38" t="inlineStr">
        <is>
          <t>Great choice for layering under a jacket hood on cold mornings at the creek</t>
        </is>
      </c>
      <c r="Q102" s="37" t="n">
        <v>4</v>
      </c>
      <c r="R102" s="37" t="n">
        <v>1</v>
      </c>
      <c r="S102" s="38" t="inlineStr">
        <is>
          <t>TIER ODDITY: Value ($38.00) costs more than Premium ($35.00) in this category -- kept as sourced, not auto-corrected.</t>
        </is>
      </c>
      <c r="T102">
        <f>A102&amp;"|"&amp;C102</f>
        <v/>
      </c>
    </row>
    <row r="103">
      <c r="A103" s="37" t="inlineStr">
        <is>
          <t>sun_warm_hat_beanie</t>
        </is>
      </c>
      <c r="B103" s="38" t="inlineStr">
        <is>
          <t>Warm hat / beanie (layered under blaze orange as needed)</t>
        </is>
      </c>
      <c r="C103" s="37" t="inlineStr">
        <is>
          <t>Premium</t>
        </is>
      </c>
      <c r="D103" s="37" t="inlineStr">
        <is>
          <t>Smartwool</t>
        </is>
      </c>
      <c r="E103" s="37" t="inlineStr">
        <is>
          <t>Merino 250 Reversible Cuffed Beanie</t>
        </is>
      </c>
      <c r="F103" s="39" t="n">
        <v>2.1</v>
      </c>
      <c r="G103" s="38" t="inlineStr">
        <is>
          <t>per Smartwool spec</t>
        </is>
      </c>
      <c r="H103" s="40" t="n">
        <v>35</v>
      </c>
      <c r="I103" s="41" t="inlineStr">
        <is>
          <t>https://www.rei.com/product/217179/smartwool-merino-250-reversible-pattern-cuffed-beanie</t>
        </is>
      </c>
      <c r="J103" s="38" t="inlineStr">
        <is>
          <t>$15-20 used</t>
        </is>
      </c>
      <c r="K103" s="38" t="inlineStr">
        <is>
          <t>REI, Smartwool.com</t>
        </is>
      </c>
      <c r="L103" s="38" t="inlineStr">
        <is>
          <t>A widely-stocked, well-reviewed merino beanie option that combines warmth, odor resistance over a no-laundry week, and durability that outlasts synthetic budget hats.</t>
        </is>
      </c>
      <c r="M103" s="38" t="inlineStr">
        <is>
          <t>https://www.iheartpacificnorthwest.com/blog_post/hats-gloves-and-neck-gaiters-for-hiking/</t>
        </is>
      </c>
      <c r="N103" s="38" t="inlineStr">
        <is>
          <t>merino resists odor over a week without washing; durable, widely available for easy pre-trip sizing</t>
        </is>
      </c>
      <c r="O103" s="38" t="inlineStr">
        <is>
          <t>heavier and pricier than the Alpha Direct value pick, without a large warmth advantage</t>
        </is>
      </c>
      <c r="P103" s="38" t="inlineStr">
        <is>
          <t>Solid, no-fuss choice; the value tier is the better weight-to-warmth buy for this trip</t>
        </is>
      </c>
      <c r="Q103" s="37" t="n">
        <v>5</v>
      </c>
      <c r="R103" s="37" t="n">
        <v>1</v>
      </c>
      <c r="S103" s="38" t="inlineStr">
        <is>
          <t>TIER ODDITY: Premium ($35.00) is cheaper than Value ($38.00) in this category -- kept as sourced.</t>
        </is>
      </c>
      <c r="T103">
        <f>A103&amp;"|"&amp;C103</f>
        <v/>
      </c>
    </row>
    <row r="104">
      <c r="A104" s="37" t="inlineStr">
        <is>
          <t>light_gloves</t>
        </is>
      </c>
      <c r="B104" s="38" t="inlineStr">
        <is>
          <t>Light liner gloves for cold mornings/hiking (not panning gloves)</t>
        </is>
      </c>
      <c r="C104" s="37" t="inlineStr">
        <is>
          <t>Budget</t>
        </is>
      </c>
      <c r="D104" s="37" t="inlineStr">
        <is>
          <t>SUCUUI</t>
        </is>
      </c>
      <c r="E104" s="37" t="inlineStr">
        <is>
          <t>Wool Fleece-Liner Knit Gloves (3-pack)</t>
        </is>
      </c>
      <c r="F104" s="39" t="n">
        <v>2</v>
      </c>
      <c r="G104" s="38" t="inlineStr">
        <is>
          <t>typical knit glove pair; sold as a 3-pack for $12.99</t>
        </is>
      </c>
      <c r="H104" s="40" t="n">
        <v>12.99</v>
      </c>
      <c r="I104" s="41" t="inlineStr">
        <is>
          <t>https://www.walmart.com/ip/SUCUUI-3-Pairs-Wool-Winter-Gloves-Men-Women-Thick-Wool-Fleece-Liner-Thermal-Knit-Touchscreen-Elastic-Cuff-Insulated-Gloves-for-Cold-Weather-Gifts/17509322663</t>
        </is>
      </c>
      <c r="J104" s="38" t="inlineStr">
        <is>
          <t>$2-4 thrift</t>
        </is>
      </c>
      <c r="K104" s="38" t="inlineStr">
        <is>
          <t>Walmart, Amazon</t>
        </is>
      </c>
      <c r="L104" s="38" t="inlineStr">
        <is>
          <t>A basic knit or fleece glove is the standard 'good enough' answer in hiking gear guides for cold-morning hand warmth away from the water.</t>
        </is>
      </c>
      <c r="M104" s="38" t="inlineStr">
        <is>
          <t>https://www.iheartpacificnorthwest.com/blog_post/hats-gloves-and-neck-gaiters-for-hiking/</t>
        </is>
      </c>
      <c r="N104" s="38" t="inlineStr">
        <is>
          <t>cheap; fine for camp/hiking warmth</t>
        </is>
      </c>
      <c r="O104" s="38" t="inlineStr">
        <is>
          <t>not touchscreen compatible; soak through if it rains</t>
        </is>
      </c>
      <c r="P104" s="38" t="inlineStr">
        <is>
          <t>Good for the hike and camp chores; switch to the dedicated waterproof panning gloves for creek work</t>
        </is>
      </c>
      <c r="Q104" s="37" t="n">
        <v>5</v>
      </c>
      <c r="R104" s="37" t="n">
        <v>1</v>
      </c>
      <c r="S104" s="38" t="inlineStr"/>
      <c r="T104">
        <f>A104&amp;"|"&amp;C104</f>
        <v/>
      </c>
    </row>
    <row r="105">
      <c r="A105" s="37" t="inlineStr">
        <is>
          <t>light_gloves</t>
        </is>
      </c>
      <c r="B105" s="38" t="inlineStr">
        <is>
          <t>Light liner gloves for cold mornings/hiking (not panning gloves)</t>
        </is>
      </c>
      <c r="C105" s="37" t="inlineStr">
        <is>
          <t>Value</t>
        </is>
      </c>
      <c r="D105" s="37" t="inlineStr">
        <is>
          <t>Outdoor Research</t>
        </is>
      </c>
      <c r="E105" s="37" t="inlineStr">
        <is>
          <t>PL 400 Gloves</t>
        </is>
      </c>
      <c r="F105" s="39" t="n">
        <v>2.3</v>
      </c>
      <c r="G105" s="38" t="inlineStr">
        <is>
          <t>per OR spec, fleece liner glove</t>
        </is>
      </c>
      <c r="H105" s="40" t="n">
        <v>35</v>
      </c>
      <c r="I105" s="41" t="inlineStr">
        <is>
          <t>https://www.rei.com/product/C08576/outdoor-research-trail-mix-xt-gloves-mens</t>
        </is>
      </c>
      <c r="J105" s="38" t="inlineStr">
        <is>
          <t>$12-18 used</t>
        </is>
      </c>
      <c r="K105" s="38" t="inlineStr">
        <is>
          <t>REI, OutdoorResearch.com</t>
        </is>
      </c>
      <c r="L105" s="38" t="inlineStr">
        <is>
          <t>A commonly recommended cold-weather liner glove in backpacking gear guides — warmer and more wind-resistant than basic knit gloves while staying light and packable.</t>
        </is>
      </c>
      <c r="M105" s="38" t="inlineStr">
        <is>
          <t>https://www.iheartpacificnorthwest.com/blog_post/hats-gloves-and-neck-gaiters-for-hiking/</t>
        </is>
      </c>
      <c r="N105" s="38" t="inlineStr">
        <is>
          <t>good warmth-to-weight; wind-resistant fleece face</t>
        </is>
      </c>
      <c r="O105" s="38" t="inlineStr">
        <is>
          <t>not waterproof — still soaks through in rain</t>
        </is>
      </c>
      <c r="P105" s="38" t="inlineStr">
        <is>
          <t>Good camp/hiking glove for cold mornings; not for hands-in-water panning</t>
        </is>
      </c>
      <c r="Q105" s="37" t="n">
        <v>4</v>
      </c>
      <c r="R105" s="37" t="n">
        <v>1</v>
      </c>
      <c r="S105" s="38" t="inlineStr">
        <is>
          <t>Replacement is Outdoor Research Trail Mix XT Gloves, recycled fleece liner glove, not the PL 400 Sensor Gloves (PL 400 no longer sold).</t>
        </is>
      </c>
      <c r="T105">
        <f>A105&amp;"|"&amp;C105</f>
        <v/>
      </c>
    </row>
    <row r="106">
      <c r="A106" s="37" t="inlineStr">
        <is>
          <t>light_gloves</t>
        </is>
      </c>
      <c r="B106" s="38" t="inlineStr">
        <is>
          <t>Light liner gloves for cold mornings/hiking (not panning gloves)</t>
        </is>
      </c>
      <c r="C106" s="37" t="inlineStr">
        <is>
          <t>Premium</t>
        </is>
      </c>
      <c r="D106" s="37" t="inlineStr">
        <is>
          <t>Possum Down</t>
        </is>
      </c>
      <c r="E106" s="37" t="inlineStr">
        <is>
          <t>Merino/Possum Blend Gloves (touchscreen)</t>
        </is>
      </c>
      <c r="F106" s="39" t="n">
        <v>1.5</v>
      </c>
      <c r="G106" s="38" t="inlineStr">
        <is>
          <t>per community reporting on brushtail possum/merino gloves</t>
        </is>
      </c>
      <c r="H106" s="40" t="n">
        <v>40</v>
      </c>
      <c r="I106" s="41" t="inlineStr">
        <is>
          <t>https://opossumworld.com/collections/mens-gloves/possum-merino</t>
        </is>
      </c>
      <c r="J106" s="38" t="inlineStr">
        <is>
          <t>$20-25 used</t>
        </is>
      </c>
      <c r="K106" s="38" t="inlineStr">
        <is>
          <t>specialty outdoor retailers, limited US stock</t>
        </is>
      </c>
      <c r="L106" s="38" t="inlineStr">
        <is>
          <t>Cited in hiking-gear roundups as a premium warmth-to-weight option using New Zealand possum fur/merino blends, with touchscreen-compatible fingertips as a nice bonus for map apps.</t>
        </is>
      </c>
      <c r="M106" s="38" t="inlineStr">
        <is>
          <t>https://www.iheartpacificnorthwest.com/blog_post/hats-gloves-and-neck-gaiters-for-hiking/</t>
        </is>
      </c>
      <c r="N106" s="38" t="inlineStr">
        <is>
          <t>exceptional warmth for the weight; touchscreen fingertips</t>
        </is>
      </c>
      <c r="O106" s="38" t="inlineStr">
        <is>
          <t>hard to find/import in the US; expensive for a liner glove; still not waterproof</t>
        </is>
      </c>
      <c r="P106" s="38" t="inlineStr">
        <is>
          <t>Nice-to-have upgrade, not necessary for this trip — the value tier does the job</t>
        </is>
      </c>
      <c r="Q106" s="37" t="n">
        <v>3</v>
      </c>
      <c r="R106" s="37" t="n">
        <v>1</v>
      </c>
      <c r="S106" s="38" t="inlineStr"/>
      <c r="T106">
        <f>A106&amp;"|"&amp;C106</f>
        <v/>
      </c>
    </row>
    <row r="107">
      <c r="A107" s="37" t="inlineStr">
        <is>
          <t>blaze_orange_hat_vest</t>
        </is>
      </c>
      <c r="B107" s="38" t="inlineStr">
        <is>
          <t>Required hunter-visibility gear (deer season)</t>
        </is>
      </c>
      <c r="C107" s="37" t="inlineStr">
        <is>
          <t>Budget</t>
        </is>
      </c>
      <c r="D107" s="37" t="inlineStr">
        <is>
          <t>Hunters Specialties + Mossy Oak</t>
        </is>
      </c>
      <c r="E107" s="37" t="inlineStr">
        <is>
          <t>Mesh Safety Vest + Blaze Orange Insulated Beanie</t>
        </is>
      </c>
      <c r="F107" s="39" t="n">
        <v>6</v>
      </c>
      <c r="G107" s="38" t="inlineStr">
        <is>
          <t>vest ~4oz + beanie ~2oz combined estimate</t>
        </is>
      </c>
      <c r="H107" s="40" t="n">
        <v>16.96</v>
      </c>
      <c r="I107" s="41" t="inlineStr">
        <is>
          <t>https://www.walmart.com/c/kp/orange-hunting-vests</t>
        </is>
      </c>
      <c r="J107" s="38" t="inlineStr">
        <is>
          <t>n/a, cheap enough to buy new</t>
        </is>
      </c>
      <c r="K107" s="38" t="inlineStr">
        <is>
          <t>Walmart</t>
        </is>
      </c>
      <c r="L107" s="38" t="inlineStr">
        <is>
          <t>This exact combo (mesh vest $11.99 + insulated beanie $4.97) is the standard cheap solution hunters and hikers alike use to meet blaze-orange visibility requirements without real cost.</t>
        </is>
      </c>
      <c r="M107" s="38" t="inlineStr">
        <is>
          <t>https://www.walmart.com/c/kp/orange-hunting-vests</t>
        </is>
      </c>
      <c r="N107" s="38" t="inlineStr">
        <is>
          <t>meets GA hunter-orange requirement cheaply; beanie doubles as warm hat</t>
        </is>
      </c>
      <c r="O107" s="38" t="inlineStr">
        <is>
          <t>mesh vest is thin, minimal wind protection; basic construction</t>
        </is>
      </c>
      <c r="P107" s="38" t="inlineStr">
        <is>
          <t>Fully adequate — visibility is the only requirement, not warmth or durability</t>
        </is>
      </c>
      <c r="Q107" s="37" t="n">
        <v>5</v>
      </c>
      <c r="R107" s="37" t="n">
        <v>1</v>
      </c>
      <c r="S107" s="38" t="inlineStr">
        <is>
          <t>Required, not optional, during GA firearms deer season in Chattahoochee NF — confirm GA DNR's current blaze-orange sq-inch/coverage rule before the trip | TIER ODDITY: Budget ($16.96) costs more than Value ($13.51) in this category -- kept as sourced.</t>
        </is>
      </c>
      <c r="T107">
        <f>A107&amp;"|"&amp;C107</f>
        <v/>
      </c>
    </row>
    <row r="108">
      <c r="A108" s="37" t="inlineStr">
        <is>
          <t>blaze_orange_hat_vest</t>
        </is>
      </c>
      <c r="B108" s="38" t="inlineStr">
        <is>
          <t>Required hunter-visibility gear (deer season)</t>
        </is>
      </c>
      <c r="C108" s="37" t="inlineStr">
        <is>
          <t>Value</t>
        </is>
      </c>
      <c r="D108" s="37" t="inlineStr">
        <is>
          <t>Allen Company</t>
        </is>
      </c>
      <c r="E108" s="37" t="inlineStr">
        <is>
          <t>Blaze Orange Safety Vest</t>
        </is>
      </c>
      <c r="F108" s="39" t="n">
        <v>5</v>
      </c>
      <c r="G108" s="38" t="inlineStr">
        <is>
          <t>per prior sourcing in project gear.md</t>
        </is>
      </c>
      <c r="H108" s="40" t="n">
        <v>13.51</v>
      </c>
      <c r="I108" s="41" t="inlineStr">
        <is>
          <t>https://www.walmart.com/ip/Allen-Company-Deluxe-Blaze-Orange-Safety-Hunting-Vest-Medium/956427108</t>
        </is>
      </c>
      <c r="J108" s="38" t="inlineStr">
        <is>
          <t>n/a, cheap enough to buy new</t>
        </is>
      </c>
      <c r="K108" s="38" t="inlineStr">
        <is>
          <t>Walmart</t>
        </is>
      </c>
      <c r="L108" s="38" t="inlineStr">
        <is>
          <t>A step up in build quality from the cheapest mesh vest for barely more money — already the pick in the project's existing base gear list, and a common budget-hunter recommendation for adequate coverage.</t>
        </is>
      </c>
      <c r="M108" s="38" t="inlineStr">
        <is>
          <t>https://www.walmart.com/c/kp/orange-hunting-vests</t>
        </is>
      </c>
      <c r="N108" s="38" t="inlineStr">
        <is>
          <t>sturdier than the bare mesh vest; cheap</t>
        </is>
      </c>
      <c r="O108" s="38" t="inlineStr">
        <is>
          <t>still basic, no pockets/features</t>
        </is>
      </c>
      <c r="P108" s="38" t="inlineStr">
        <is>
          <t>Good, simple compliance solution</t>
        </is>
      </c>
      <c r="Q108" s="37" t="n">
        <v>5</v>
      </c>
      <c r="R108" s="37" t="n">
        <v>1</v>
      </c>
      <c r="S108" s="38" t="inlineStr">
        <is>
          <t>TIER ODDITY: Value ($13.51) is cheaper than Budget ($16.96) in this category -- kept as sourced.</t>
        </is>
      </c>
      <c r="T108">
        <f>A108&amp;"|"&amp;C108</f>
        <v/>
      </c>
    </row>
    <row r="109">
      <c r="A109" s="37" t="inlineStr">
        <is>
          <t>blaze_orange_hat_vest</t>
        </is>
      </c>
      <c r="B109" s="38" t="inlineStr">
        <is>
          <t>Required hunter-visibility gear (deer season)</t>
        </is>
      </c>
      <c r="C109" s="37" t="inlineStr">
        <is>
          <t>Premium</t>
        </is>
      </c>
      <c r="D109" s="37" t="inlineStr">
        <is>
          <t>Vortex Optics</t>
        </is>
      </c>
      <c r="E109" s="37" t="inlineStr">
        <is>
          <t>Blaze Orange Hunting Vest &amp; Hat Combo</t>
        </is>
      </c>
      <c r="F109" s="39" t="n">
        <v>10</v>
      </c>
      <c r="G109" s="38" t="inlineStr">
        <is>
          <t>combo vest+hat, estimate based on similar products</t>
        </is>
      </c>
      <c r="H109" s="40" t="n">
        <v>45</v>
      </c>
      <c r="I109" s="41" t="inlineStr">
        <is>
          <t>https://www.amazon.com/Vortex-Optics-Blaze-Orange-Hunting/dp/B0DW3MXC12</t>
        </is>
      </c>
      <c r="J109" s="38" t="inlineStr">
        <is>
          <t>$20-25 used</t>
        </is>
      </c>
      <c r="K109" s="38" t="inlineStr">
        <is>
          <t>Amazon</t>
        </is>
      </c>
      <c r="L109" s="38" t="inlineStr">
        <is>
          <t>A well-reviewed combo that pairs a structured vest with a matching hat and is designed to meet most states' hunter-orange coverage requirements in one purchase, with more pockets and better fabric than the budget mesh option.</t>
        </is>
      </c>
      <c r="M109" s="38" t="inlineStr">
        <is>
          <t>https://www.amazon.com/Vortex-Optics-Blaze-Orange-Hunting/dp/B0DW3MXC12</t>
        </is>
      </c>
      <c r="N109" s="38" t="inlineStr">
        <is>
          <t>more durable fabric and pockets than budget options; matched hat+vest set simplifies compliance</t>
        </is>
      </c>
      <c r="O109" s="38" t="inlineStr">
        <is>
          <t>unnecessary spend for a single week's use</t>
        </is>
      </c>
      <c r="P109" s="38" t="inlineStr">
        <is>
          <t>Nice if it'll get reused for actual hunting later; overkill just for hiking visibility</t>
        </is>
      </c>
      <c r="Q109" s="37" t="n">
        <v>4</v>
      </c>
      <c r="R109" s="37" t="n">
        <v>1</v>
      </c>
      <c r="S109" s="38" t="inlineStr"/>
      <c r="T109">
        <f>A109&amp;"|"&amp;C109</f>
        <v/>
      </c>
    </row>
    <row r="110">
      <c r="A110" s="37" t="inlineStr">
        <is>
          <t>camp_shoes</t>
        </is>
      </c>
      <c r="B110" s="38" t="inlineStr">
        <is>
          <t>Camp shoes (post-panning, around camp)</t>
        </is>
      </c>
      <c r="C110" s="37" t="inlineStr">
        <is>
          <t>Budget</t>
        </is>
      </c>
      <c r="D110" s="37" t="inlineStr">
        <is>
          <t>Generic</t>
        </is>
      </c>
      <c r="E110" s="37" t="inlineStr">
        <is>
          <t>Old sneakers or flip-flops already owned</t>
        </is>
      </c>
      <c r="F110" s="39" t="n">
        <v>10</v>
      </c>
      <c r="G110" s="38" t="inlineStr">
        <is>
          <t>varies</t>
        </is>
      </c>
      <c r="H110" s="40" t="n">
        <v>0</v>
      </c>
      <c r="I110" s="41" t="inlineStr">
        <is>
          <t>https://bikepacking.com/gear/ultralight-camp-shoes/</t>
        </is>
      </c>
      <c r="J110" s="38" t="inlineStr">
        <is>
          <t>$0 (already owned)</t>
        </is>
      </c>
      <c r="K110" s="38" t="inlineStr">
        <is>
          <t>closet</t>
        </is>
      </c>
      <c r="L110" s="38" t="inlineStr">
        <is>
          <t>Ultralight backpackers most often skip a dedicated camp shoe entirely and reuse something already owned — a second pair of shoes rarely 'makes the cut' for weight-conscious hikers, per Bikepacking.com's ultralight camp shoe roundup.</t>
        </is>
      </c>
      <c r="M110" s="38" t="inlineStr">
        <is>
          <t>https://bikepacking.com/gear/ultralight-camp-shoes/</t>
        </is>
      </c>
      <c r="N110" s="38" t="inlineStr">
        <is>
          <t>free; zero extra pack weight if skipped or repurposed</t>
        </is>
      </c>
      <c r="O110" s="38" t="inlineStr">
        <is>
          <t>no dedicated traction/support for wet rocks; won't dry as fast as purpose-built options</t>
        </is>
      </c>
      <c r="P110" s="38" t="inlineStr">
        <is>
          <t>Fine for base camp evenings around the fire once panning is done for the day</t>
        </is>
      </c>
      <c r="Q110" s="37" t="n">
        <v>5</v>
      </c>
      <c r="R110" s="37" t="n">
        <v>1</v>
      </c>
      <c r="S110" s="38" t="inlineStr">
        <is>
          <t>This trip already has a dedicated 'creek shoe' (neoprene sock + old sneaker) — a separate camp shoe is a nice-to-have, not a must</t>
        </is>
      </c>
      <c r="T110">
        <f>A110&amp;"|"&amp;C110</f>
        <v/>
      </c>
    </row>
    <row r="111">
      <c r="A111" s="37" t="inlineStr">
        <is>
          <t>camp_shoes</t>
        </is>
      </c>
      <c r="B111" s="38" t="inlineStr">
        <is>
          <t>Camp shoes (post-panning, around camp)</t>
        </is>
      </c>
      <c r="C111" s="37" t="inlineStr">
        <is>
          <t>Value</t>
        </is>
      </c>
      <c r="D111" s="37" t="inlineStr">
        <is>
          <t>Crocs</t>
        </is>
      </c>
      <c r="E111" s="37" t="inlineStr">
        <is>
          <t>Classic Clog</t>
        </is>
      </c>
      <c r="F111" s="39" t="n">
        <v>14</v>
      </c>
      <c r="G111" s="38" t="inlineStr">
        <is>
          <t>per pair, per Bikepacking.com testing</t>
        </is>
      </c>
      <c r="H111" s="40" t="n">
        <v>50</v>
      </c>
      <c r="I111" s="41" t="inlineStr">
        <is>
          <t>https://www.crocs.com/p/classic-clog/10001.html</t>
        </is>
      </c>
      <c r="J111" s="38" t="inlineStr">
        <is>
          <t>$15-25 used/thrift</t>
        </is>
      </c>
      <c r="K111" s="38" t="inlineStr">
        <is>
          <t>Crocs.com, Walmart, Target</t>
        </is>
      </c>
      <c r="L111" s="38" t="inlineStr">
        <is>
          <t>A long-running backpacker favorite for camp/stream crossings — reviewers who initially mocked them 'found themselves reaching for them again and again' for toe protection and quick on/off at camp.</t>
        </is>
      </c>
      <c r="M111" s="38" t="inlineStr">
        <is>
          <t>https://bikepacking.com/gear/ultralight-camp-shoes/, https://www.backpacker.com/gear/apparel/ultralight-camp-shoes/</t>
        </is>
      </c>
      <c r="N111" s="38" t="inlineStr">
        <is>
          <t>toe and heel protection unlike sandals; easy on/off at the tent; can be worn wet without damage</t>
        </is>
      </c>
      <c r="O111" s="38" t="inlineStr">
        <is>
          <t>14 oz is heavy by UL camp-shoe standards; bulky in a pack</t>
        </is>
      </c>
      <c r="P111" s="38" t="inlineStr">
        <is>
          <t>Good for letting panning feet dry out and breathe at camp each evening</t>
        </is>
      </c>
      <c r="Q111" s="37" t="n">
        <v>5</v>
      </c>
      <c r="R111" s="37" t="n">
        <v>1</v>
      </c>
      <c r="S111" s="38" t="inlineStr"/>
      <c r="T111">
        <f>A111&amp;"|"&amp;C111</f>
        <v/>
      </c>
    </row>
    <row r="112">
      <c r="A112" s="37" t="inlineStr">
        <is>
          <t>camp_shoes</t>
        </is>
      </c>
      <c r="B112" s="38" t="inlineStr">
        <is>
          <t>Camp shoes (post-panning, around camp)</t>
        </is>
      </c>
      <c r="C112" s="37" t="inlineStr">
        <is>
          <t>Premium</t>
        </is>
      </c>
      <c r="D112" s="37" t="inlineStr">
        <is>
          <t>Bedrock Sandals</t>
        </is>
      </c>
      <c r="E112" s="37" t="inlineStr">
        <is>
          <t>Cairn Evo Adventure Sandals (current lineup; original Cairn Adventure Sandal discontinued)</t>
        </is>
      </c>
      <c r="F112" s="39" t="n">
        <v>11</v>
      </c>
      <c r="G112" s="38" t="inlineStr">
        <is>
          <t>per Bedrock Sandals spec, per pair</t>
        </is>
      </c>
      <c r="H112" s="40" t="n">
        <v>115</v>
      </c>
      <c r="I112" s="41" t="inlineStr">
        <is>
          <t>https://bedrocksandals.com/products/cairn-evo</t>
        </is>
      </c>
      <c r="J112" s="38" t="inlineStr">
        <is>
          <t>$50-70 used on GearTrade</t>
        </is>
      </c>
      <c r="K112" s="38" t="inlineStr">
        <is>
          <t>BedrockSandals.com</t>
        </is>
      </c>
      <c r="L112" s="38" t="inlineStr">
        <is>
          <t>Adventure Alan and other UL sandal guides call sport sandals like the Cairn a favorite for water-heavy trips since they drain instantly, unlike Crocs, and have a real adjustable strap system for security on uneven creek gravel.</t>
        </is>
      </c>
      <c r="M112" s="38" t="inlineStr">
        <is>
          <t>https://www.adventurealan.com/ultralight-sandals-backpacking/</t>
        </is>
      </c>
      <c r="N112" s="38" t="inlineStr">
        <is>
          <t>drains instantly, no water pooling like Crocs; secure strap system for uneven terrain; doubles as an emergency creek shoe if the primary pair fails</t>
        </is>
      </c>
      <c r="O112" s="38" t="inlineStr">
        <is>
          <t>no toe protection like Crocs; pricier than needed for a one-week trip</t>
        </is>
      </c>
      <c r="P112" s="38" t="inlineStr">
        <is>
          <t>Excellent if this person will keep doing water-heavy trips; not essential just for this one</t>
        </is>
      </c>
      <c r="Q112" s="37" t="n">
        <v>3</v>
      </c>
      <c r="R112" s="37" t="n">
        <v>1</v>
      </c>
      <c r="S112" s="38" t="inlineStr"/>
      <c r="T112">
        <f>A112&amp;"|"&amp;C112</f>
        <v/>
      </c>
    </row>
    <row r="113">
      <c r="A113" s="37" t="inlineStr">
        <is>
          <t>insulated_waterproof_gloves</t>
        </is>
      </c>
      <c r="B113" s="38" t="inlineStr">
        <is>
          <t>Insulated waterproof gloves for hands-in-50F-water panning</t>
        </is>
      </c>
      <c r="C113" s="37" t="inlineStr">
        <is>
          <t>Budget</t>
        </is>
      </c>
      <c r="D113" s="37" t="inlineStr">
        <is>
          <t>Glacier Glove</t>
        </is>
      </c>
      <c r="E113" s="37" t="inlineStr">
        <is>
          <t>Kenai Original</t>
        </is>
      </c>
      <c r="F113" s="39" t="n">
        <v>4</v>
      </c>
      <c r="G113" s="38" t="inlineStr">
        <is>
          <t>per pair, 2mm neoprene glove</t>
        </is>
      </c>
      <c r="H113" s="40" t="n">
        <v>24.99</v>
      </c>
      <c r="I113" s="41" t="inlineStr">
        <is>
          <t>https://glacieroutdoor.com/products/kenai-original</t>
        </is>
      </c>
      <c r="J113" s="38" t="inlineStr">
        <is>
          <t>n/a, cheap enough to buy new</t>
        </is>
      </c>
      <c r="K113" s="38" t="inlineStr">
        <is>
          <t>Glacier Outdoor, Amazon</t>
        </is>
      </c>
      <c r="L113" s="38" t="inlineStr">
        <is>
          <t>Jordan's pick 2026-09-23: 35-year standard for cold fly-fishing, 2mm fleece-lined neoprene with a sharkskin palm -- chose dexterity (feel the pan, pick gravel) over staying bone-dry.</t>
        </is>
      </c>
      <c r="M113" s="38" t="inlineStr">
        <is>
          <t>https://glacieroutdoor.com/products/kenai-original</t>
        </is>
      </c>
      <c r="N113" s="38" t="inlineStr">
        <is>
          <t>genuinely warm — designed for commercial cold-water fish work; cheap; widely available</t>
        </is>
      </c>
      <c r="O113" s="38" t="inlineStr">
        <is>
          <t>12" gauntlet only, water can pour in over the top if you reach deep; less dexterity than a dedicated panning glove</t>
        </is>
      </c>
      <c r="P113" s="38" t="inlineStr">
        <is>
          <t>Good for 50°F creek water if you avoid submerging past the cuff — bring a dry backup pair per person</t>
        </is>
      </c>
      <c r="Q113" s="37" t="n">
        <v>5</v>
      </c>
      <c r="R113" s="37" t="n">
        <v>1</v>
      </c>
      <c r="S113" s="38" t="inlineStr">
        <is>
          <t>Order true to hand size; too small and they crack, too large and dexterity for panning suffers. Replacement listing is the same Atlas 620 model, Small/Orange, from a different seller (original ASIN listing no longer has a valid buyable price).</t>
        </is>
      </c>
      <c r="T113">
        <f>A113&amp;"|"&amp;C113</f>
        <v/>
      </c>
    </row>
    <row r="114">
      <c r="A114" s="37" t="inlineStr">
        <is>
          <t>insulated_waterproof_gloves</t>
        </is>
      </c>
      <c r="B114" s="38" t="inlineStr">
        <is>
          <t>Insulated waterproof gloves for hands-in-50F-water panning</t>
        </is>
      </c>
      <c r="C114" s="37" t="inlineStr">
        <is>
          <t>Value</t>
        </is>
      </c>
      <c r="D114" s="37" t="inlineStr">
        <is>
          <t>Glacier Glove</t>
        </is>
      </c>
      <c r="E114" s="37" t="inlineStr">
        <is>
          <t>Kenai Original</t>
        </is>
      </c>
      <c r="F114" s="39" t="n">
        <v>4</v>
      </c>
      <c r="G114" s="38" t="inlineStr">
        <is>
          <t>per pair, 2mm neoprene glove</t>
        </is>
      </c>
      <c r="H114" s="40" t="n">
        <v>24.99</v>
      </c>
      <c r="I114" s="41" t="inlineStr">
        <is>
          <t>https://glacieroutdoor.com/products/kenai-original</t>
        </is>
      </c>
      <c r="J114" s="38" t="inlineStr">
        <is>
          <t>n/a, cheap enough to buy new</t>
        </is>
      </c>
      <c r="K114" s="38" t="inlineStr">
        <is>
          <t>Glacier Outdoor, Amazon</t>
        </is>
      </c>
      <c r="L114" s="38" t="inlineStr">
        <is>
          <t>Jordan's pick 2026-09-23: 35-year standard for cold fly-fishing, 2mm fleece-lined neoprene with a sharkskin palm -- chose dexterity (feel the pan, pick gravel) over staying bone-dry.</t>
        </is>
      </c>
      <c r="M114" s="38" t="inlineStr">
        <is>
          <t>https://glacieroutdoor.com/products/kenai-original</t>
        </is>
      </c>
      <c r="N114" s="38" t="inlineStr">
        <is>
          <t>longer gauntlet than the Atlas 620 reduces water intrusion when reaching deep; roomy enough to layer a liner glove underneath for extra warmth; marketed and reviewed specifically for gold panning</t>
        </is>
      </c>
      <c r="O114" s="38" t="inlineStr">
        <is>
          <t>still not insulated on its own — needs a liner glove in genuinely cold water; textured grip wears down over a season</t>
        </is>
      </c>
      <c r="P114" s="38" t="inlineStr">
        <is>
          <t>A solid dedicated panning glove for daily creek sessions over the whole trip</t>
        </is>
      </c>
      <c r="Q114" s="37" t="n">
        <v>5</v>
      </c>
      <c r="R114" s="37" t="n">
        <v>1</v>
      </c>
      <c r="S114" s="38" t="inlineStr">
        <is>
          <t>Pair with a thin liner glove for the coldest mornings</t>
        </is>
      </c>
      <c r="T114">
        <f>A114&amp;"|"&amp;C114</f>
        <v/>
      </c>
    </row>
    <row r="115">
      <c r="A115" s="37" t="inlineStr">
        <is>
          <t>insulated_waterproof_gloves</t>
        </is>
      </c>
      <c r="B115" s="38" t="inlineStr">
        <is>
          <t>Insulated waterproof gloves for hands-in-50F-water panning</t>
        </is>
      </c>
      <c r="C115" s="37" t="inlineStr">
        <is>
          <t>Premium</t>
        </is>
      </c>
      <c r="D115" s="37" t="inlineStr">
        <is>
          <t>High Plains Prospectors</t>
        </is>
      </c>
      <c r="E115" s="37" t="inlineStr">
        <is>
          <t>Arctic Gauntlet Gloves for Cold Water Wading</t>
        </is>
      </c>
      <c r="F115" s="39" t="n">
        <v>9</v>
      </c>
      <c r="G115" s="38" t="inlineStr">
        <is>
          <t>per pair, lined arm-length gauntlet, estimate</t>
        </is>
      </c>
      <c r="H115" s="40" t="n">
        <v>50</v>
      </c>
      <c r="I115" s="41" t="inlineStr">
        <is>
          <t>https://www.highplainsprospectors.com/products/arctic-gauntlet-gloves-for-cold-water-wading</t>
        </is>
      </c>
      <c r="J115" s="38" t="inlineStr">
        <is>
          <t>$25-35 used</t>
        </is>
      </c>
      <c r="K115" s="38" t="inlineStr">
        <is>
          <t>HighPlainsProspectors.com</t>
        </is>
      </c>
      <c r="L115" s="38" t="inlineStr">
        <is>
          <t>A dedicated cold-water prospecting product built specifically for winter/cold creek work, arm-length and lined with extra interior room for warm knit or felt gloves underneath — the purpose-built 'endgame' choice serious cold-water prospectors turn to rather than repurposed work gloves.</t>
        </is>
      </c>
      <c r="M115" s="38" t="inlineStr">
        <is>
          <t>https://www.highplainsprospectors.com/products/arctic-gauntlet-gloves-for-cold-water-wading</t>
        </is>
      </c>
      <c r="N115" s="38" t="inlineStr">
        <is>
          <t>purpose-built for cold-water prospecting specifically, not repurposed work gear; arm-length gauntlet handles deeper reaches without flooding; roomy fit for liner gloves in genuinely cold conditions</t>
        </is>
      </c>
      <c r="O115" s="38" t="inlineStr">
        <is>
          <t>priciest of the three tiers; bulkier, less dexterity for fine cleanup work</t>
        </is>
      </c>
      <c r="P115" s="38" t="inlineStr">
        <is>
          <t>The most dedicated option for daily hours-long panning sessions in 50°F water; arguably more glove than this trip strictly needs</t>
        </is>
      </c>
      <c r="Q115" s="37" t="n">
        <v>4</v>
      </c>
      <c r="R115" s="37" t="n">
        <v>1</v>
      </c>
      <c r="S115" s="38" t="inlineStr"/>
      <c r="T115">
        <f>A115&amp;"|"&amp;C115</f>
        <v/>
      </c>
    </row>
    <row r="116">
      <c r="A116" s="37" t="inlineStr">
        <is>
          <t>neoprene_socks_wading</t>
        </is>
      </c>
      <c r="B116" s="38" t="inlineStr">
        <is>
          <t>Neoprene socks for feet in 50F creek water</t>
        </is>
      </c>
      <c r="C116" s="37" t="inlineStr">
        <is>
          <t>Budget</t>
        </is>
      </c>
      <c r="D116" s="37" t="inlineStr">
        <is>
          <t>Generic</t>
        </is>
      </c>
      <c r="E116" s="37" t="inlineStr">
        <is>
          <t>3mm Knee-High Neoprene Sock</t>
        </is>
      </c>
      <c r="F116" s="39" t="n">
        <v>6</v>
      </c>
      <c r="G116" s="38" t="inlineStr">
        <is>
          <t>per pair, per Walmart listing (verified live price)</t>
        </is>
      </c>
      <c r="H116" s="40" t="n">
        <v>41.59</v>
      </c>
      <c r="I116" s="41" t="inlineStr">
        <is>
          <t>https://www.walmart.com/ip/17778063384</t>
        </is>
      </c>
      <c r="J116" s="38" t="inlineStr">
        <is>
          <t>n/a, cheap enough to buy new</t>
        </is>
      </c>
      <c r="K116" s="38" t="inlineStr">
        <is>
          <t>Walmart</t>
        </is>
      </c>
      <c r="L116" s="38" t="inlineStr">
        <is>
          <t>Standard budget 3mm neoprene sock used by anglers and prospectors alike for cold-water wading — already the pick in the project's existing gear.md and a common recommendation on wading/fishing forums as 'good enough' for shoulder-season water temps.</t>
        </is>
      </c>
      <c r="M116" s="38" t="inlineStr">
        <is>
          <t>https://www.walmart.com/ip/17778063384</t>
        </is>
      </c>
      <c r="N116" s="38" t="inlineStr">
        <is>
          <t>cheap; adequate warmth for ~50°F water in short-to-medium sessions</t>
        </is>
      </c>
      <c r="O116" s="38" t="inlineStr">
        <is>
          <t>3mm is thinner than dedicated cold-water fishing socks; seams can chafe over a full week of daily use</t>
        </is>
      </c>
      <c r="P116" s="38" t="inlineStr">
        <is>
          <t>Works for daily panning if paired with warm-up breaks; wear inside old sneakers/water shoes, not boots</t>
        </is>
      </c>
      <c r="Q116" s="37" t="n">
        <v>5</v>
      </c>
      <c r="R116" s="37" t="n">
        <v>1</v>
      </c>
      <c r="S116" s="38" t="inlineStr">
        <is>
          <t>TIER ODDITY: Budget ($41.59) costs more than Value ($30.19) in this category -- kept as sourced.</t>
        </is>
      </c>
      <c r="T116">
        <f>A116&amp;"|"&amp;C116</f>
        <v/>
      </c>
    </row>
    <row r="117">
      <c r="A117" s="37" t="inlineStr">
        <is>
          <t>neoprene_socks_wading</t>
        </is>
      </c>
      <c r="B117" s="38" t="inlineStr">
        <is>
          <t>Neoprene socks for feet in 50F creek water</t>
        </is>
      </c>
      <c r="C117" s="37" t="inlineStr">
        <is>
          <t>Value</t>
        </is>
      </c>
      <c r="D117" s="37" t="inlineStr">
        <is>
          <t>8 Fans</t>
        </is>
      </c>
      <c r="E117" s="37" t="inlineStr">
        <is>
          <t>3mm Neoprene Wading/Water Socks</t>
        </is>
      </c>
      <c r="F117" s="39" t="n">
        <v>6.5</v>
      </c>
      <c r="G117" s="38" t="inlineStr">
        <is>
          <t>per pair, typical 3mm dive/water sock (verified live price)</t>
        </is>
      </c>
      <c r="H117" s="40" t="n">
        <v>30.19</v>
      </c>
      <c r="I117" s="41" t="inlineStr">
        <is>
          <t>https://www.amazon.com/Fans-Neoprene-Wading-Socks-Fishing/dp/B0DW8VW4HY</t>
        </is>
      </c>
      <c r="J117" s="38" t="inlineStr">
        <is>
          <t>$12-18 used</t>
        </is>
      </c>
      <c r="K117" s="38" t="inlineStr">
        <is>
          <t>Amazon, REI</t>
        </is>
      </c>
      <c r="L117" s="38" t="inlineStr">
        <is>
          <t>A step up in stitching and fit quality from generic neoprene socks at a similar price point, commonly recommended in wading/diving gear guides as the sweet spot between cost and comfort for repeated cold-water use.</t>
        </is>
      </c>
      <c r="M117" s="38" t="inlineStr">
        <is>
          <t>https://www.walmart.com/c/kp/sock-wade</t>
        </is>
      </c>
      <c r="N117" s="38" t="inlineStr">
        <is>
          <t>better seam construction reduces chafing over multiple days; glued-and-blind-stitched seams keep more water out than basic models</t>
        </is>
      </c>
      <c r="O117" s="38" t="inlineStr">
        <is>
          <t>still 3mm — not as warm as thicker premium options</t>
        </is>
      </c>
      <c r="P117" s="38" t="inlineStr">
        <is>
          <t>A comfortable everyday choice for repeated creek sessions across the whole week</t>
        </is>
      </c>
      <c r="Q117" s="37" t="n">
        <v>5</v>
      </c>
      <c r="R117" s="37" t="n">
        <v>1</v>
      </c>
      <c r="S117" s="38" t="inlineStr">
        <is>
          <t>TIER ODDITY: Value ($30.19) is cheaper than Budget ($41.59) in this category -- kept as sourced.</t>
        </is>
      </c>
      <c r="T117">
        <f>A117&amp;"|"&amp;C117</f>
        <v/>
      </c>
    </row>
    <row r="118">
      <c r="A118" s="37" t="inlineStr">
        <is>
          <t>neoprene_socks_wading</t>
        </is>
      </c>
      <c r="B118" s="38" t="inlineStr">
        <is>
          <t>Neoprene socks for feet in 50F creek water</t>
        </is>
      </c>
      <c r="C118" s="37" t="inlineStr">
        <is>
          <t>Premium</t>
        </is>
      </c>
      <c r="D118" s="37" t="inlineStr">
        <is>
          <t>Korkers</t>
        </is>
      </c>
      <c r="E118" s="37" t="inlineStr">
        <is>
          <t>I-Drain Neoprene Guard Socks, 3.5mm</t>
        </is>
      </c>
      <c r="F118" s="39" t="n">
        <v>7</v>
      </c>
      <c r="G118" s="38" t="inlineStr">
        <is>
          <t>per pair, per Korkers spec</t>
        </is>
      </c>
      <c r="H118" s="40" t="n">
        <v>44.99</v>
      </c>
      <c r="I118" s="41" t="inlineStr">
        <is>
          <t>https://korkers.com/products/i-drain-neoprene-guard-socks-3-5mm-deyoung-brown-flank</t>
        </is>
      </c>
      <c r="J118" s="38" t="inlineStr">
        <is>
          <t>$20-28 used</t>
        </is>
      </c>
      <c r="K118" s="38" t="inlineStr">
        <is>
          <t>Korkers.com, fly shops</t>
        </is>
      </c>
      <c r="L118" s="38" t="inlineStr">
        <is>
          <t>A fly-fishing-industry standard sock built for exactly this use case — thicker 3.5mm neoprene plus a built-in drain system to shed water faster between dips, popular with guides who stand in cold water all day for a living.</t>
        </is>
      </c>
      <c r="M118" s="38" t="inlineStr">
        <is>
          <t>https://korkers.com/products/i-drain-neoprene-guard-socks-3-5mm-deyoung-brown-flank</t>
        </is>
      </c>
      <c r="N118" s="38" t="inlineStr">
        <is>
          <t>thicker neoprene than the budget/value tiers for more warmth; drain design sheds water fast between panning dips; built by a wading-specific brand, proven durability</t>
        </is>
      </c>
      <c r="O118" s="38" t="inlineStr">
        <is>
          <t>priciest of the three options; slightly bulkier fit inside water shoes</t>
        </is>
      </c>
      <c r="P118" s="38" t="inlineStr">
        <is>
          <t>The warmest, most durable option for hours of daily hands-and-feet-in-water panning</t>
        </is>
      </c>
      <c r="Q118" s="37" t="n">
        <v>4</v>
      </c>
      <c r="R118" s="37" t="n">
        <v>1</v>
      </c>
      <c r="S118" s="38" t="inlineStr"/>
      <c r="T118">
        <f>A118&amp;"|"&amp;C118</f>
        <v/>
      </c>
    </row>
    <row r="119">
      <c r="A119" s="37" t="inlineStr">
        <is>
          <t>waders_vs_none</t>
        </is>
      </c>
      <c r="B119" s="38" t="inlineStr">
        <is>
          <t>Waders decision for cold-water panning</t>
        </is>
      </c>
      <c r="C119" s="37" t="inlineStr">
        <is>
          <t>Budget</t>
        </is>
      </c>
      <c r="D119" s="37" t="inlineStr">
        <is>
          <t>None</t>
        </is>
      </c>
      <c r="E119" s="37" t="inlineStr">
        <is>
          <t>No waders — neoprene socks + quick-dry pants only</t>
        </is>
      </c>
      <c r="F119" s="39" t="n">
        <v>0</v>
      </c>
      <c r="G119" s="38" t="inlineStr">
        <is>
          <t>n/a</t>
        </is>
      </c>
      <c r="H119" s="40" t="n">
        <v>0</v>
      </c>
      <c r="I119" s="41" t="inlineStr">
        <is>
          <t>https://www.treasurenet.com/threads/prospecting-gloves-advice.379227/</t>
        </is>
      </c>
      <c r="J119" s="38" t="inlineStr">
        <is>
          <t>n/a</t>
        </is>
      </c>
      <c r="K119" s="38" t="inlineStr">
        <is>
          <t>n/a</t>
        </is>
      </c>
      <c r="L119" s="38" t="inlineStr">
        <is>
          <t>Most hand-panning prospectors on TreasureNet/GPAA-style forums say full waders are unnecessary overkill for hand-pan work in shin-to-knee-deep water — panning keeps you kneeling at the water's edge rather than standing chest-deep, so mobility and quick drying matter more than dry-suit coverage.</t>
        </is>
      </c>
      <c r="M119" s="38" t="inlineStr">
        <is>
          <t>https://www.treasurenet.com/threads/prospecting-gloves-advice.379227/, https://luckypanner.com/what-you-need-to-know-about-panning-for-gold-during-the-winter/</t>
        </is>
      </c>
      <c r="N119" s="38" t="inlineStr">
        <is>
          <t>zero extra cost or pack weight; maximum mobility for kneeling/scooping; nothing extra to dry or pack out</t>
        </is>
      </c>
      <c r="O119" s="38" t="inlineStr">
        <is>
          <t>knees/thighs of pants get wet if kneeling in the flow; requires a full dry-clothes change after each session</t>
        </is>
      </c>
      <c r="P119" s="38" t="inlineStr">
        <is>
          <t>The community-recommended default for this trip's shin-deep hand-panning — Chattahoochee NF rules (hand pan + trowel only, no bank digging) mean you're never in deep water anyway</t>
        </is>
      </c>
      <c r="Q119" s="37" t="n">
        <v>5</v>
      </c>
      <c r="R119" s="37" t="n">
        <v>1</v>
      </c>
      <c r="S119" s="38" t="inlineStr">
        <is>
          <t>This is genuinely the recommended choice for this trip, not just the cheapest one — save the money</t>
        </is>
      </c>
      <c r="T119">
        <f>A119&amp;"|"&amp;C119</f>
        <v/>
      </c>
    </row>
    <row r="120">
      <c r="A120" s="37" t="inlineStr">
        <is>
          <t>waders_vs_none</t>
        </is>
      </c>
      <c r="B120" s="38" t="inlineStr">
        <is>
          <t>Waders decision for cold-water panning</t>
        </is>
      </c>
      <c r="C120" s="37" t="inlineStr">
        <is>
          <t>Value</t>
        </is>
      </c>
      <c r="D120" s="37" t="inlineStr">
        <is>
          <t>FROGG TOGGS</t>
        </is>
      </c>
      <c r="E120" s="37" t="inlineStr">
        <is>
          <t>Canyon II Stockingfoot Hip Wader, Medium (needs separate wading shoe)</t>
        </is>
      </c>
      <c r="F120" s="39" t="n">
        <v>20</v>
      </c>
      <c r="G120" s="38" t="inlineStr">
        <is>
          <t>category estimate, no vendor spec published -- 4-ply nylon, no attached boot</t>
        </is>
      </c>
      <c r="H120" s="40" t="n">
        <v>98.29000000000001</v>
      </c>
      <c r="I120" s="41" t="inlineStr">
        <is>
          <t>https://www.amazon.com/Frogg-Toggs-Canyon-Breathable-Stockingfoot/dp/B07FKMB1DB</t>
        </is>
      </c>
      <c r="J120" s="38" t="inlineStr">
        <is>
          <t>n/a, cheap enough to buy new</t>
        </is>
      </c>
      <c r="K120" s="38" t="inlineStr">
        <is>
          <t>Amazon</t>
        </is>
      </c>
      <c r="L120" s="38" t="inlineStr">
        <is>
          <t>Breathable upgrade over the rubber/PVC Hodgman pick -- highest-rated breathable hip wader at this size, and hip height already exceeds what shin-deep hand-panning needs. Needs a separate wading shoe (not bundled).</t>
        </is>
      </c>
      <c r="M120" s="38" t="inlineStr">
        <is>
          <t>https://www.froggtoggs.com/canyon-ii-stockingfoot-breathable-hip-wader</t>
        </is>
      </c>
      <c r="N120" s="38" t="inlineStr">
        <is>
          <t>keeps legs fully dry in deeper water; cheap for what they are</t>
        </is>
      </c>
      <c r="O120" s="38" t="inlineStr">
        <is>
          <t>bulky to pack for the backcountry overnight leg; neoprene isn't breathable, gets clammy while hiking in; not needed for CNF-legal hand panning in shallow water</t>
        </is>
      </c>
      <c r="P120" s="38" t="inlineStr">
        <is>
          <t>Only worth bringing to base camp (car-supported), not on the 3-5 mi overnight hike — skip for the backcountry leg entirely</t>
        </is>
      </c>
      <c r="Q120" s="37" t="n">
        <v>3</v>
      </c>
      <c r="R120" s="37" t="n">
        <v>1</v>
      </c>
      <c r="S120" s="38" t="inlineStr">
        <is>
          <t>If bringing at all, leave at the truck for base-camp days only</t>
        </is>
      </c>
      <c r="T120">
        <f>A120&amp;"|"&amp;C120</f>
        <v/>
      </c>
    </row>
    <row r="121">
      <c r="A121" s="37" t="inlineStr">
        <is>
          <t>waders_vs_none</t>
        </is>
      </c>
      <c r="B121" s="38" t="inlineStr">
        <is>
          <t>Waders decision for cold-water panning</t>
        </is>
      </c>
      <c r="C121" s="37" t="inlineStr">
        <is>
          <t>Premium</t>
        </is>
      </c>
      <c r="D121" s="37" t="inlineStr">
        <is>
          <t>Simms</t>
        </is>
      </c>
      <c r="E121" s="37" t="inlineStr">
        <is>
          <t>Tributary Stockingfoot Waders</t>
        </is>
      </c>
      <c r="F121" s="39" t="n">
        <v>38</v>
      </c>
      <c r="G121" s="38" t="inlineStr">
        <is>
          <t>per Simms spec, breathable stockingfoot chest wader</t>
        </is>
      </c>
      <c r="H121" s="40" t="n">
        <v>300</v>
      </c>
      <c r="I121" s="41" t="inlineStr">
        <is>
          <t>https://fishwest.com/products/simms-tributary-stockingfoot-waders-mens</t>
        </is>
      </c>
      <c r="J121" s="38" t="inlineStr">
        <is>
          <t>$80-110 used on eBay</t>
        </is>
      </c>
      <c r="K121" s="38" t="inlineStr">
        <is>
          <t>REI, Simms Fishing, Bass Pro</t>
        </is>
      </c>
      <c r="L121" s="38" t="inlineStr">
        <is>
          <t>A well-regarded entry-level breathable chest wader from a respected wading-gear brand, popular with anglers who want all-day dry comfort in cold water without the clamminess of neoprene — genuinely excellent gear, but aimed at anglers standing in rivers all day rather than hand-panners kneeling at the edge.</t>
        </is>
      </c>
      <c r="M121" s="38" t="inlineStr">
        <is>
          <t>https://www.rei.com/learn/expert-advice/best-hiking-pants.html</t>
        </is>
      </c>
      <c r="N121" s="38" t="inlineStr">
        <is>
          <t>breathable fabric avoids the clamminess of neoprene hip waders; full chest coverage for any water depth; durable, well-supported brand</t>
        </is>
      </c>
      <c r="O121" s="38" t="inlineStr">
        <is>
          <t>expensive and heavy for gear that's arguably unnecessary for shallow hand-panning; packs bulky for the backcountry hike</t>
        </is>
      </c>
      <c r="P121" s="38" t="inlineStr">
        <is>
          <t>Not recommended for this trip's use case — panning here doesn't require standing in deep water, so this is spend without real benefit</t>
        </is>
      </c>
      <c r="Q121" s="37" t="n">
        <v>2</v>
      </c>
      <c r="R121" s="37" t="n">
        <v>1</v>
      </c>
      <c r="S121" s="38" t="inlineStr">
        <is>
          <t>Skip this tier for this specific trip; the budget 'none' option is the actual community-recommended answer</t>
        </is>
      </c>
      <c r="T121">
        <f>A121&amp;"|"&amp;C121</f>
        <v/>
      </c>
    </row>
    <row r="122">
      <c r="A122" s="37" t="inlineStr">
        <is>
          <t>knee_pads</t>
        </is>
      </c>
      <c r="B122" s="38" t="inlineStr">
        <is>
          <t>Knee protection for kneeling on wet gravel bars</t>
        </is>
      </c>
      <c r="C122" s="37" t="inlineStr">
        <is>
          <t>Budget</t>
        </is>
      </c>
      <c r="D122" s="37" t="inlineStr">
        <is>
          <t>Bodyprox</t>
        </is>
      </c>
      <c r="E122" s="37" t="inlineStr">
        <is>
          <t>Protective Knee Pads, Thick Sponge Anti-Slip Knee Sleeve</t>
        </is>
      </c>
      <c r="F122" s="39" t="n">
        <v>6</v>
      </c>
      <c r="G122" s="38" t="inlineStr">
        <is>
          <t>per pair, strap-on sleeve</t>
        </is>
      </c>
      <c r="H122" s="40" t="n">
        <v>15.99</v>
      </c>
      <c r="I122" s="41" t="inlineStr">
        <is>
          <t>https://www.amazon.com/gp/product/B01L379FPE</t>
        </is>
      </c>
      <c r="J122" s="38" t="inlineStr">
        <is>
          <t>n/a, cheap enough to buy new</t>
        </is>
      </c>
      <c r="K122" s="38" t="inlineStr">
        <is>
          <t>Amazon</t>
        </is>
      </c>
      <c r="L122" s="38" t="inlineStr">
        <is>
          <t>Jordan's pick 2026-09-23, replacing the flat foam gardening pad research flagged as not moving with you on uneven creek rock -- a strap-on sleeve that stays on through repeated kneel/reposition.</t>
        </is>
      </c>
      <c r="M122" s="38" t="inlineStr">
        <is>
          <t>https://www.amazon.com/gp/product/B01L379FPE</t>
        </is>
      </c>
      <c r="N122" s="38" t="inlineStr">
        <is>
          <t>cheap; closed-cell foam won't soak up cold creek water like open foam</t>
        </is>
      </c>
      <c r="O122" s="38" t="inlineStr">
        <is>
          <t>rubber straps can dig in/cut circulation over long sessions; less durable than gel or strap-adjustable options</t>
        </is>
      </c>
      <c r="P122" s="38" t="inlineStr">
        <is>
          <t>Good enough for occasional kneeling breaks between standing-and-panning stretches</t>
        </is>
      </c>
      <c r="Q122" s="37" t="n">
        <v>4</v>
      </c>
      <c r="R122" s="37" t="n">
        <v>1</v>
      </c>
      <c r="S122" s="38" t="inlineStr">
        <is>
          <t>Kneeling on wet gravel wicks heat fast even with a pad — don't stay kneeling for extended periods in cold water</t>
        </is>
      </c>
      <c r="T122">
        <f>A122&amp;"|"&amp;C122</f>
        <v/>
      </c>
    </row>
    <row r="123">
      <c r="A123" s="37" t="inlineStr">
        <is>
          <t>knee_pads</t>
        </is>
      </c>
      <c r="B123" s="38" t="inlineStr">
        <is>
          <t>Knee protection for kneeling on wet gravel bars</t>
        </is>
      </c>
      <c r="C123" s="37" t="inlineStr">
        <is>
          <t>Value</t>
        </is>
      </c>
      <c r="D123" s="37" t="inlineStr">
        <is>
          <t>Generic</t>
        </is>
      </c>
      <c r="E123" s="37" t="inlineStr">
        <is>
          <t>Neoprene Strap-On Knee Pads (gardening/volleyball style)</t>
        </is>
      </c>
      <c r="F123" s="39" t="n">
        <v>8</v>
      </c>
      <c r="G123" s="38" t="inlineStr">
        <is>
          <t>per pair</t>
        </is>
      </c>
      <c r="H123" s="40" t="n">
        <v>16</v>
      </c>
      <c r="I123" s="41" t="inlineStr">
        <is>
          <t>https://www.amazon.com/NoCry-Home-Gardening-Knee-Pads/dp/B06XJ2BFW7</t>
        </is>
      </c>
      <c r="J123" s="38" t="inlineStr">
        <is>
          <t>$6-10 used</t>
        </is>
      </c>
      <c r="K123" s="38" t="inlineStr">
        <is>
          <t>Amazon, Walmart</t>
        </is>
      </c>
      <c r="L123" s="38" t="inlineStr">
        <is>
          <t>GPAA and Prospecting Australia forum posters specifically prefer pads with neoprene Velcro straps over hard rubber straps, since neoprene doesn't cut into the leg during long kneeling sessions on hard wet rock.</t>
        </is>
      </c>
      <c r="M123" s="38" t="inlineStr">
        <is>
          <t>https://www.goldprospectors.org/Forum/aft/9275, https://www.prospectingaustralia.com/threads/knee-pads.3763/</t>
        </is>
      </c>
      <c r="N123" s="38" t="inlineStr">
        <is>
          <t>neoprene straps are far more comfortable than rubber over long sessions; adjustable fit over pants</t>
        </is>
      </c>
      <c r="O123" s="38" t="inlineStr">
        <is>
          <t>neoprene shell absorbs some water/cold vs a sealed foam pad</t>
        </is>
      </c>
      <c r="P123" s="38" t="inlineStr">
        <is>
          <t>A comfortable middle-ground option for a week of repeated kneeling</t>
        </is>
      </c>
      <c r="Q123" s="37" t="n">
        <v>5</v>
      </c>
      <c r="R123" s="37" t="n">
        <v>1</v>
      </c>
      <c r="S123" s="38" t="inlineStr"/>
      <c r="T123">
        <f>A123&amp;"|"&amp;C123</f>
        <v/>
      </c>
    </row>
    <row r="124">
      <c r="A124" s="37" t="inlineStr">
        <is>
          <t>knee_pads</t>
        </is>
      </c>
      <c r="B124" s="38" t="inlineStr">
        <is>
          <t>Knee protection for kneeling on wet gravel bars</t>
        </is>
      </c>
      <c r="C124" s="37" t="inlineStr">
        <is>
          <t>Premium</t>
        </is>
      </c>
      <c r="D124" s="37" t="inlineStr">
        <is>
          <t>MCR Safety / Rekket</t>
        </is>
      </c>
      <c r="E124" s="37" t="inlineStr">
        <is>
          <t>Gel-Cushion Kneeling Pad with adjustable straps</t>
        </is>
      </c>
      <c r="F124" s="39" t="n">
        <v>14</v>
      </c>
      <c r="G124" s="38" t="inlineStr">
        <is>
          <t>per pair, gel-insert work knee pad</t>
        </is>
      </c>
      <c r="H124" s="40" t="n">
        <v>28</v>
      </c>
      <c r="I124" s="41" t="inlineStr">
        <is>
          <t>https://forums.robsdetectors.com/topic/11798-best-knee-pads-ever/</t>
        </is>
      </c>
      <c r="J124" s="38" t="inlineStr">
        <is>
          <t>$10-15 used</t>
        </is>
      </c>
      <c r="K124" s="38" t="inlineStr">
        <is>
          <t>Amazon, hardware/work-gear stores</t>
        </is>
      </c>
      <c r="L124" s="38" t="inlineStr">
        <is>
          <t>Prospecting forum threads titled 'Best Knee Pads Ever' point to trade-quality gel work knee pads (built for flooring/construction workers) as the most comfortable option for hours of kneeling on hard, wet rock — genuinely built for all-day abuse.</t>
        </is>
      </c>
      <c r="M124" s="38" t="inlineStr">
        <is>
          <t>https://forums.robsdetectors.com/topic/11798-best-knee-pads-ever/</t>
        </is>
      </c>
      <c r="N124" s="38" t="inlineStr">
        <is>
          <t>gel cushioning is dramatically more comfortable over hours than foam; built for daily trade abuse — very durable</t>
        </is>
      </c>
      <c r="O124" s="38" t="inlineStr">
        <is>
          <t>heaviest and bulkiest of the three tiers; overkill for a single week trip</t>
        </is>
      </c>
      <c r="P124" s="38" t="inlineStr">
        <is>
          <t>The most comfortable option if hours of kneeling per day is the plan; likely more than needed for a casual trip</t>
        </is>
      </c>
      <c r="Q124" s="37" t="n">
        <v>3</v>
      </c>
      <c r="R124" s="37" t="n">
        <v>1</v>
      </c>
      <c r="S124" s="38" t="inlineStr"/>
      <c r="T124">
        <f>A124&amp;"|"&amp;C124</f>
        <v/>
      </c>
    </row>
    <row r="125">
      <c r="A125" s="37" t="inlineStr">
        <is>
          <t>gold_pan</t>
        </is>
      </c>
      <c r="B125" s="38" t="inlineStr">
        <is>
          <t>Primary gold pan for hand panning</t>
        </is>
      </c>
      <c r="C125" s="37" t="inlineStr">
        <is>
          <t>Budget</t>
        </is>
      </c>
      <c r="D125" s="37" t="inlineStr">
        <is>
          <t>Estwing</t>
        </is>
      </c>
      <c r="E125" s="37" t="inlineStr">
        <is>
          <t>BP-14 14" Black Plastic Gold Pan</t>
        </is>
      </c>
      <c r="F125" s="39" t="n">
        <v>9</v>
      </c>
      <c r="G125" s="38" t="inlineStr">
        <is>
          <t>per Toolup listing (verified live price)</t>
        </is>
      </c>
      <c r="H125" s="40" t="n">
        <v>7.26</v>
      </c>
      <c r="I125" s="41" t="inlineStr">
        <is>
          <t>https://toolup.com/products/estwing-bp-14-14-black-plastic-gold-pan-9-oz</t>
        </is>
      </c>
      <c r="J125" s="38" t="inlineStr">
        <is>
          <t>n/a, cheap enough to buy new</t>
        </is>
      </c>
      <c r="K125" s="38" t="inlineStr">
        <is>
          <t>Toolup, Amazon, Walmart (equivalent ASR Outdoor 14" also ~$9.99)</t>
        </is>
      </c>
      <c r="L125" s="38" t="inlineStr">
        <is>
          <t>Plastic pans in this class (Estwing BP-14, ASR Outdoor 14") are the standard cheap entry point recommended across TreasureNet/BladeForums threads for beginners — light, cheap, and the molded riffles work fine for learning technique before investing more.</t>
        </is>
      </c>
      <c r="M125" s="38" t="inlineStr">
        <is>
          <t>https://toolup.com/products/estwing-bp-14-14-black-plastic-gold-pan-9-oz, https://www.bladeforums.com/threads/anyone-gold-pan-what-pan-do-you-use.1117139/</t>
        </is>
      </c>
      <c r="N125" s="38" t="inlineStr">
        <is>
          <t>very cheap; lightweight for the backpack kit; black color shows gold well against contrast</t>
        </is>
      </c>
      <c r="O125" s="38" t="inlineStr">
        <is>
          <t>riffles are less refined than name-brand green pans — some fine gold can wash over them; less durable long-term than a purpose-engineered pan</t>
        </is>
      </c>
      <c r="P125" s="38" t="inlineStr">
        <is>
          <t>Perfectly fine starter pan for a group of first-timers learning technique</t>
        </is>
      </c>
      <c r="Q125" s="37" t="n">
        <v>5</v>
      </c>
      <c r="R125" s="37" t="n">
        <v>5</v>
      </c>
      <c r="S125" s="38" t="inlineStr">
        <is>
          <t>Great for beginners; experienced members of the group may prefer the value-tier Garrett</t>
        </is>
      </c>
      <c r="T125">
        <f>A125&amp;"|"&amp;C125</f>
        <v/>
      </c>
    </row>
    <row r="126">
      <c r="A126" s="37" t="inlineStr">
        <is>
          <t>gold_pan</t>
        </is>
      </c>
      <c r="B126" s="38" t="inlineStr">
        <is>
          <t>Primary gold pan for hand panning</t>
        </is>
      </c>
      <c r="C126" s="37" t="inlineStr">
        <is>
          <t>Value</t>
        </is>
      </c>
      <c r="D126" s="37" t="inlineStr">
        <is>
          <t>Garrett</t>
        </is>
      </c>
      <c r="E126" s="37" t="inlineStr">
        <is>
          <t>14" Gravity Trap Gold Pan (green)</t>
        </is>
      </c>
      <c r="F126" s="39" t="n">
        <v>10</v>
      </c>
      <c r="G126" s="38" t="inlineStr">
        <is>
          <t>per Garrett product spec</t>
        </is>
      </c>
      <c r="H126" s="40" t="n">
        <v>8.99</v>
      </c>
      <c r="I126" s="41" t="inlineStr">
        <is>
          <t>https://garrett.com/garrett-14-gold-trap-pan/</t>
        </is>
      </c>
      <c r="J126" s="38" t="inlineStr">
        <is>
          <t>$8-12 used</t>
        </is>
      </c>
      <c r="K126" s="38" t="inlineStr">
        <is>
          <t>Garrett.com, High Plains Prospectors, Amazon</t>
        </is>
      </c>
      <c r="L126" s="38" t="inlineStr">
        <is>
          <t>Cascade Prospecting's hands-on pan review and multiple TreasureNet threads name the Garrett Gravity Trap as the pan most serious hobby prospectors reach for — its industry-leading riffle design (30 years running) and bright green color for gold contrast make it the most-cited 'actually good' plastic pan on the market.</t>
        </is>
      </c>
      <c r="M126" s="38" t="inlineStr">
        <is>
          <t>https://cascadeprospecting.com/blog/best-gold-pans-reviewed-ranked/, https://www.treasurenet.com/threads/best-gold-pan.600896/</t>
        </is>
      </c>
      <c r="N126" s="38" t="inlineStr">
        <is>
          <t>sharper, deeper riffles retain more fine gold than generic pans; bright green improves gold visibility against black sand; virtually indestructible plastic, very light</t>
        </is>
      </c>
      <c r="O126" s="38" t="inlineStr">
        <is>
          <t>costs roughly double the cheapest option for a modest performance gain</t>
        </is>
      </c>
      <c r="P126" s="38" t="inlineStr">
        <is>
          <t>The pan most likely to actually catch Georgia's characteristically fine gold better than a generic pan</t>
        </is>
      </c>
      <c r="Q126" s="37" t="n">
        <v>5</v>
      </c>
      <c r="R126" s="37" t="n">
        <v>5</v>
      </c>
      <c r="S126" s="38" t="inlineStr">
        <is>
          <t>This is the pan genuinely worth buying one of per person if budget allows even a small step up from bare-minimum</t>
        </is>
      </c>
      <c r="T126">
        <f>A126&amp;"|"&amp;C126</f>
        <v/>
      </c>
    </row>
    <row r="127">
      <c r="A127" s="37" t="inlineStr">
        <is>
          <t>gold_pan</t>
        </is>
      </c>
      <c r="B127" s="38" t="inlineStr">
        <is>
          <t>Primary gold pan for hand panning</t>
        </is>
      </c>
      <c r="C127" s="37" t="inlineStr">
        <is>
          <t>Premium</t>
        </is>
      </c>
      <c r="D127" s="37" t="inlineStr">
        <is>
          <t>Garrett</t>
        </is>
      </c>
      <c r="E127" s="37" t="inlineStr">
        <is>
          <t>15" Super Sluice Gold Pan (two-stage riffle pan)</t>
        </is>
      </c>
      <c r="F127" s="39" t="n">
        <v>13</v>
      </c>
      <c r="G127" s="38" t="inlineStr">
        <is>
          <t>per Garrett/eBay listing</t>
        </is>
      </c>
      <c r="H127" s="40" t="n">
        <v>25</v>
      </c>
      <c r="I127" s="41" t="inlineStr">
        <is>
          <t>https://www.ebay.com/p/13011376003</t>
        </is>
      </c>
      <c r="J127" s="38" t="inlineStr">
        <is>
          <t>$12-18 used</t>
        </is>
      </c>
      <c r="K127" s="38" t="inlineStr">
        <is>
          <t>Garrett.com, eBay, High Plains Prospectors</t>
        </is>
      </c>
      <c r="L127" s="38" t="inlineStr">
        <is>
          <t>Cascade Prospecting's pan review names the Super Sluice its top overall pick, paired with a finishing pan for cleanup — its two-stage riffle system (coarse trap + fine trap) is built specifically for recovering the finest gold, which matches Georgia's reputation for fine flour/flake gold rather than nuggets.</t>
        </is>
      </c>
      <c r="M127" s="38" t="inlineStr">
        <is>
          <t>https://cascadeprospecting.com/blog/best-gold-pans-reviewed-ranked/</t>
        </is>
      </c>
      <c r="N127" s="38" t="inlineStr">
        <is>
          <t>two-stage riffle system purpose-built for fine gold recovery; larger 15" size processes more material per pan; still light and unbreakable like other Garrett pans</t>
        </is>
      </c>
      <c r="O127" s="38" t="inlineStr">
        <is>
          <t>steeper learning curve than a simple traditional pan for total beginners; slightly heavier/bulkier for the backpack kit</t>
        </is>
      </c>
      <c r="P127" s="38" t="inlineStr">
        <is>
          <t>The best-performing pan for Georgia's fine gold, worth it for whoever in the group is most serious about maximizing recovery</t>
        </is>
      </c>
      <c r="Q127" s="37" t="n">
        <v>3</v>
      </c>
      <c r="R127" s="37" t="n">
        <v>5</v>
      </c>
      <c r="S127" s="38" t="inlineStr">
        <is>
          <t>Give this one to the most experienced panner in the group; give beginners the simpler Garrett Gravity Trap or Estwing pan to learn on</t>
        </is>
      </c>
      <c r="T127">
        <f>A127&amp;"|"&amp;C127</f>
        <v/>
      </c>
    </row>
    <row r="128">
      <c r="A128" s="37" t="inlineStr">
        <is>
          <t>classifier</t>
        </is>
      </c>
      <c r="B128" s="38" t="inlineStr">
        <is>
          <t>Classifier for sizing material before/during panning</t>
        </is>
      </c>
      <c r="C128" s="37" t="inlineStr">
        <is>
          <t>Budget</t>
        </is>
      </c>
      <c r="D128" s="37" t="inlineStr">
        <is>
          <t>ASR Outdoor</t>
        </is>
      </c>
      <c r="E128" s="37" t="inlineStr">
        <is>
          <t>1/2" Mesh Classifier</t>
        </is>
      </c>
      <c r="F128" s="39" t="n">
        <v>16</v>
      </c>
      <c r="G128" s="38" t="inlineStr">
        <is>
          <t>per prior project sourcing (ASR 1/4" model confirmed $28.99, 1/2" comparable)</t>
        </is>
      </c>
      <c r="H128" s="40" t="n">
        <v>25</v>
      </c>
      <c r="I128" s="41" t="inlineStr">
        <is>
          <t>https://asroutdoor.com/products/half-inch-plastic-sifting-screen-classifier-4-holes-per-square-inch</t>
        </is>
      </c>
      <c r="J128" s="38" t="inlineStr">
        <is>
          <t>$10-15 used</t>
        </is>
      </c>
      <c r="K128" s="38" t="inlineStr">
        <is>
          <t>Walmart, Amazon, ASR Outdoor</t>
        </is>
      </c>
      <c r="L128" s="38" t="inlineStr">
        <is>
          <t>A single 1/2" or 1/4" coarse classifier is the standard starting recommendation across prospecting guides — screening out rocks and gravel before panning dramatically speeds up recovery, and one screen covers most Georgia creek gravel.</t>
        </is>
      </c>
      <c r="M128" s="38" t="inlineStr">
        <is>
          <t>https://asroutdoor.com/blogs/journal/gold-classifier-screens-mesh-sizes-guide, https://panfortreasure.com/choosing-the-right-gold-classifier/</t>
        </is>
      </c>
      <c r="N128" s="38" t="inlineStr">
        <is>
          <t>cheap, effective first-stage screen; stackable with finer screens later if desired</t>
        </is>
      </c>
      <c r="O128" s="38" t="inlineStr">
        <is>
          <t>single mesh size means you still hand-sort some in-between material</t>
        </is>
      </c>
      <c r="P128" s="38" t="inlineStr">
        <is>
          <t>Sufficient for a first trip focused on learning technique in Georgia creek gravel</t>
        </is>
      </c>
      <c r="Q128" s="37" t="n">
        <v>5</v>
      </c>
      <c r="R128" s="37" t="n">
        <v>5</v>
      </c>
      <c r="S128" s="38" t="inlineStr">
        <is>
          <t>Georgia gold tends to be fine — pairing this with a finer second screen (see value tier) meaningfully improves recovery</t>
        </is>
      </c>
      <c r="T128">
        <f>A128&amp;"|"&amp;C128</f>
        <v/>
      </c>
    </row>
    <row r="129">
      <c r="A129" s="37" t="inlineStr">
        <is>
          <t>classifier</t>
        </is>
      </c>
      <c r="B129" s="38" t="inlineStr">
        <is>
          <t>Classifier for sizing material before/during panning</t>
        </is>
      </c>
      <c r="C129" s="37" t="inlineStr">
        <is>
          <t>Value</t>
        </is>
      </c>
      <c r="D129" s="37" t="inlineStr">
        <is>
          <t>Generic/ASR</t>
        </is>
      </c>
      <c r="E129" s="37" t="inlineStr">
        <is>
          <t>Stackable Classifier Set (1/2", 1/4", 1/8")</t>
        </is>
      </c>
      <c r="F129" s="39" t="n">
        <v>30</v>
      </c>
      <c r="G129" s="38" t="inlineStr">
        <is>
          <t>3-screen stacked set, estimate</t>
        </is>
      </c>
      <c r="H129" s="40" t="n">
        <v>75</v>
      </c>
      <c r="I129" s="41" t="inlineStr">
        <is>
          <t>https://www.walmart.com/ip/ASR-Outdoor-Gold-Panning-Classifier-Set-Mesh-Soil-Sifter-Coarse-Combo-1-2-1-4-1-8-Inch-Mesh/585755027</t>
        </is>
      </c>
      <c r="J129" s="38" t="inlineStr">
        <is>
          <t>$20-30 used</t>
        </is>
      </c>
      <c r="K129" s="38" t="inlineStr">
        <is>
          <t>High Plains Prospectors, Amazon</t>
        </is>
      </c>
      <c r="L129" s="38" t="inlineStr">
        <is>
          <t>Prospecting guides recommend a coarse-to-fine progression (1/2" then 1/4" then 1/8") to keep small screens from clogging with big rocks first — a stacked multi-mesh set is the commonly cited 'do it right' setup for anyone serious about maximizing recovery, especially for Georgia's characteristically fine gold.</t>
        </is>
      </c>
      <c r="M129" s="38" t="inlineStr">
        <is>
          <t>https://www.highplainsprospectors.com/products/sifting-pan, https://panfortreasure.com/gold-classifiers/</t>
        </is>
      </c>
      <c r="N129" s="38" t="inlineStr">
        <is>
          <t>multi-stage screening captures more fine gold than a single mesh; nests together for compact packing</t>
        </is>
      </c>
      <c r="O129" s="38" t="inlineStr">
        <is>
          <t>more gear to carry/track than a single classifier; costs more upfront</t>
        </is>
      </c>
      <c r="P129" s="38" t="inlineStr">
        <is>
          <t>Strong fit given Georgia's reputation for fine gold — worth it for the group's shared base-camp cleanup station</t>
        </is>
      </c>
      <c r="Q129" s="37" t="n">
        <v>4</v>
      </c>
      <c r="R129" s="37" t="n">
        <v>5</v>
      </c>
      <c r="S129" s="38" t="inlineStr">
        <is>
          <t>One shared set at the base-camp pan-out station, split 6 ways, rather than one per person | TIER ODDITY: Value ($75.00) costs more than Premium ($65.00) in this category -- kept as sourced, not auto-corrected.</t>
        </is>
      </c>
      <c r="T129">
        <f>A129&amp;"|"&amp;C129</f>
        <v/>
      </c>
    </row>
    <row r="130">
      <c r="A130" s="37" t="inlineStr">
        <is>
          <t>classifier</t>
        </is>
      </c>
      <c r="B130" s="38" t="inlineStr">
        <is>
          <t>Classifier for sizing material before/during panning</t>
        </is>
      </c>
      <c r="C130" s="37" t="inlineStr">
        <is>
          <t>Premium</t>
        </is>
      </c>
      <c r="D130" s="37" t="inlineStr">
        <is>
          <t>SE / Keene</t>
        </is>
      </c>
      <c r="E130" s="37" t="inlineStr">
        <is>
          <t>Stainless Mesh Classifier Set incl. 50-mesh fine screen</t>
        </is>
      </c>
      <c r="F130" s="39" t="n">
        <v>34</v>
      </c>
      <c r="G130" s="38" t="inlineStr">
        <is>
          <t>multi-screen stainless set, estimate</t>
        </is>
      </c>
      <c r="H130" s="40" t="n">
        <v>65</v>
      </c>
      <c r="I130" s="41" t="inlineStr">
        <is>
          <t>https://www.goldfeverprospecting.com/clscandsi.html</t>
        </is>
      </c>
      <c r="J130" s="38" t="inlineStr">
        <is>
          <t>$30-40 used</t>
        </is>
      </c>
      <c r="K130" s="38" t="inlineStr">
        <is>
          <t>Gold Fever Prospecting, High Plains Prospectors</t>
        </is>
      </c>
      <c r="L130" s="38" t="inlineStr">
        <is>
          <t>Guides note that serious fine-gold prospectors go all the way down to 50-100 mesh screens to catch flour gold that would otherwise wash through a standard classifier — a stainless mesh set with a genuine fine screen is the recommended endgame setup for someone specifically chasing Georgia's fine gold rather than nuggets.</t>
        </is>
      </c>
      <c r="M130" s="38" t="inlineStr">
        <is>
          <t>https://www.goldfeverprospecting.com/clscandsi.html, https://panfortreasure.com/gold-classifiers/</t>
        </is>
      </c>
      <c r="N130" s="38" t="inlineStr">
        <is>
          <t>stainless mesh far more durable than plastic screens; 50-mesh fine screen catches gold a standard classifier set misses</t>
        </is>
      </c>
      <c r="O130" s="38" t="inlineStr">
        <is>
          <t>most expensive option, diminishing returns for a casual first trip; requires more cleanup technique to use the fine screen effectively</t>
        </is>
      </c>
      <c r="P130" s="38" t="inlineStr">
        <is>
          <t>Excellent if the goal is maximizing fine-gold recovery specifically; more setup than needed for a first casual trip</t>
        </is>
      </c>
      <c r="Q130" s="37" t="n">
        <v>2</v>
      </c>
      <c r="R130" s="37" t="n">
        <v>1</v>
      </c>
      <c r="S130" s="38" t="inlineStr">
        <is>
          <t>TIER ODDITY: Premium ($65.00) is cheaper than Value ($75.00) in this category -- kept as sourced.</t>
        </is>
      </c>
      <c r="T130">
        <f>A130&amp;"|"&amp;C130</f>
        <v/>
      </c>
    </row>
    <row r="131">
      <c r="A131" s="37" t="inlineStr">
        <is>
          <t>snuffer_bottle</t>
        </is>
      </c>
      <c r="B131" s="38" t="inlineStr">
        <is>
          <t>Snuffer bottle to suck up fine gold flakes from the pan</t>
        </is>
      </c>
      <c r="C131" s="37" t="inlineStr">
        <is>
          <t>Budget</t>
        </is>
      </c>
      <c r="D131" s="37" t="inlineStr">
        <is>
          <t>Generic</t>
        </is>
      </c>
      <c r="E131" s="37" t="inlineStr">
        <is>
          <t>Plastic Snuffer Bottle</t>
        </is>
      </c>
      <c r="F131" s="39" t="n">
        <v>1.5</v>
      </c>
      <c r="G131" s="38" t="inlineStr">
        <is>
          <t>typical squeeze snuffer bottle</t>
        </is>
      </c>
      <c r="H131" s="40" t="n">
        <v>4</v>
      </c>
      <c r="I131" s="41" t="inlineStr">
        <is>
          <t>https://www.highplainsprospectors.com/collections/gold-prospecting/vials-snuffer-bottles</t>
        </is>
      </c>
      <c r="J131" s="38" t="inlineStr">
        <is>
          <t>n/a, cheap enough to buy new</t>
        </is>
      </c>
      <c r="K131" s="38" t="inlineStr">
        <is>
          <t>High Plains Prospectors, Amazon</t>
        </is>
      </c>
      <c r="L131" s="38" t="inlineStr">
        <is>
          <t>A basic plastic snuffer bottle is the standard, no-debate tool for picking flakes out of the pan without losing them in the swirl — prospecting guides describe it (or a turkey baster in a pinch) as an essential, cheap must-have.</t>
        </is>
      </c>
      <c r="M131" s="38" t="inlineStr">
        <is>
          <t>https://www.highplainsprospectors.com/collections/gold-prospecting/vials-snuffer-bottles</t>
        </is>
      </c>
      <c r="N131" s="38" t="inlineStr">
        <is>
          <t>cheap, does the one job well; tiny and light</t>
        </is>
      </c>
      <c r="O131" s="38" t="inlineStr">
        <is>
          <t>plastic tip can crack/wear with heavy use</t>
        </is>
      </c>
      <c r="P131" s="38" t="inlineStr">
        <is>
          <t>All that's needed for a week of casual panning</t>
        </is>
      </c>
      <c r="Q131" s="37" t="n">
        <v>5</v>
      </c>
      <c r="R131" s="37" t="n">
        <v>5</v>
      </c>
      <c r="S131" s="38" t="inlineStr">
        <is>
          <t>Buy 1-2 per person — cheap enough that losing one isn't a big deal</t>
        </is>
      </c>
      <c r="T131">
        <f>A131&amp;"|"&amp;C131</f>
        <v/>
      </c>
    </row>
    <row r="132">
      <c r="A132" s="37" t="inlineStr">
        <is>
          <t>snuffer_bottle</t>
        </is>
      </c>
      <c r="B132" s="38" t="inlineStr">
        <is>
          <t>Snuffer bottle to suck up fine gold flakes from the pan</t>
        </is>
      </c>
      <c r="C132" s="37" t="inlineStr">
        <is>
          <t>Value</t>
        </is>
      </c>
      <c r="D132" s="37" t="inlineStr">
        <is>
          <t>Generic</t>
        </is>
      </c>
      <c r="E132" s="37" t="inlineStr">
        <is>
          <t>2-Pack Glass-Tip Snuffer Bottle with Tweezers</t>
        </is>
      </c>
      <c r="F132" s="39" t="n">
        <v>2</v>
      </c>
      <c r="G132" s="38" t="inlineStr">
        <is>
          <t>per pair, bundled with tweezers</t>
        </is>
      </c>
      <c r="H132" s="40" t="n">
        <v>11.99</v>
      </c>
      <c r="I132" s="41" t="inlineStr">
        <is>
          <t>https://www.amazon.com/Mining-Clean-Snuffer-Suction-Tweezers/dp/B01NBXHLVA</t>
        </is>
      </c>
      <c r="J132" s="38" t="inlineStr">
        <is>
          <t>n/a, cheap enough to buy new</t>
        </is>
      </c>
      <c r="K132" s="38" t="inlineStr">
        <is>
          <t>Adventures in Prospecting, Amazon</t>
        </is>
      </c>
      <c r="L132" s="38" t="inlineStr">
        <is>
          <t>Bundled fine-gold cleanup kits pairing a snuffer bottle with tweezers are a common step-up recommendation, since tweezers handle larger flakes that don't need suction, saving the snuffer's suction for genuinely fine material.</t>
        </is>
      </c>
      <c r="M132" s="38" t="inlineStr">
        <is>
          <t>https://www.adventuresinprospecting.com/products/fine-gold-recovery-clean-up-kit-vials-tweezers-snuffer-bottle-funnel-magnifer-1</t>
        </is>
      </c>
      <c r="N132" s="38" t="inlineStr">
        <is>
          <t>glass tip more durable than plastic; tweezers included cover larger flakes</t>
        </is>
      </c>
      <c r="O132" s="38" t="inlineStr">
        <is>
          <t>glass tip can chip if dropped on rock</t>
        </is>
      </c>
      <c r="P132" s="38" t="inlineStr">
        <is>
          <t>A nice small upgrade for the group's shared cleanup station</t>
        </is>
      </c>
      <c r="Q132" s="37" t="n">
        <v>5</v>
      </c>
      <c r="R132" s="37" t="n">
        <v>5</v>
      </c>
      <c r="S132" s="38" t="inlineStr">
        <is>
          <t>Replacement is APGOLF's single Clean Up Kit (vials + snuffer + tweezers), not a 2-pack glass-tip snuffer (the 2-pack glass-tip bottle w/ tweezers is no longer sold by any live Amazon listing).</t>
        </is>
      </c>
      <c r="T132">
        <f>A132&amp;"|"&amp;C132</f>
        <v/>
      </c>
    </row>
    <row r="133">
      <c r="A133" s="37" t="inlineStr">
        <is>
          <t>snuffer_bottle</t>
        </is>
      </c>
      <c r="B133" s="38" t="inlineStr">
        <is>
          <t>Snuffer bottle to suck up fine gold flakes from the pan</t>
        </is>
      </c>
      <c r="C133" s="37" t="inlineStr">
        <is>
          <t>Premium</t>
        </is>
      </c>
      <c r="D133" s="37" t="inlineStr">
        <is>
          <t>Gold Fever Prospecting</t>
        </is>
      </c>
      <c r="E133" s="37" t="inlineStr">
        <is>
          <t>Brass-Tip Snuffer Bottle Set</t>
        </is>
      </c>
      <c r="F133" s="39" t="n">
        <v>2.5</v>
      </c>
      <c r="G133" s="38" t="inlineStr">
        <is>
          <t>estimate, metal-tip snuffer</t>
        </is>
      </c>
      <c r="H133" s="40" t="n">
        <v>13</v>
      </c>
      <c r="I133" s="41" t="inlineStr">
        <is>
          <t>https://www.goldfeverprospecting.com/clscandsi.html</t>
        </is>
      </c>
      <c r="J133" s="38" t="inlineStr">
        <is>
          <t>n/a, cheap enough to buy new</t>
        </is>
      </c>
      <c r="K133" s="38" t="inlineStr">
        <is>
          <t>Gold Fever Prospecting, High Plains Prospectors</t>
        </is>
      </c>
      <c r="L133" s="38" t="inlineStr">
        <is>
          <t>Metal-tip snuffer bottles are favored by prospectors who do this regularly since the tip doesn't wear, crack, or deform the way plastic ones do after repeated seasons of use.</t>
        </is>
      </c>
      <c r="M133" s="38" t="inlineStr">
        <is>
          <t>https://www.goldfeverprospecting.com/clscandsi.html</t>
        </is>
      </c>
      <c r="N133" s="38" t="inlineStr">
        <is>
          <t>most durable tip material of the three tiers; won't degrade with repeated seasonal use</t>
        </is>
      </c>
      <c r="O133" s="38" t="inlineStr">
        <is>
          <t>marginal benefit over the value tier for a single trip</t>
        </is>
      </c>
      <c r="P133" s="38" t="inlineStr">
        <is>
          <t>Nice if this becomes a recurring hobby; unnecessary spend for one trip</t>
        </is>
      </c>
      <c r="Q133" s="37" t="n">
        <v>3</v>
      </c>
      <c r="R133" s="37" t="n">
        <v>5</v>
      </c>
      <c r="S133" s="38" t="inlineStr"/>
      <c r="T133">
        <f>A133&amp;"|"&amp;C133</f>
        <v/>
      </c>
    </row>
    <row r="134">
      <c r="A134" s="37" t="inlineStr">
        <is>
          <t>crevice_tools</t>
        </is>
      </c>
      <c r="B134" s="38" t="inlineStr">
        <is>
          <t>Crevice tools to pick gold out of bedrock cracks</t>
        </is>
      </c>
      <c r="C134" s="37" t="inlineStr">
        <is>
          <t>Budget</t>
        </is>
      </c>
      <c r="D134" s="37" t="inlineStr">
        <is>
          <t>ASR Outdoor</t>
        </is>
      </c>
      <c r="E134" s="37" t="inlineStr">
        <is>
          <t>Hook and Pick Precision Crevice Tool Set, 6 Pieces</t>
        </is>
      </c>
      <c r="F134" s="39" t="n">
        <v>4</v>
      </c>
      <c r="G134" s="38" t="inlineStr">
        <is>
          <t>per set</t>
        </is>
      </c>
      <c r="H134" s="40" t="n">
        <v>17.25</v>
      </c>
      <c r="I134" s="41" t="inlineStr">
        <is>
          <t>https://www.amazon.com/ASR-Outdoor-Precision-Prospecting-Crevice/dp/B09YCDQPL6</t>
        </is>
      </c>
      <c r="J134" s="38" t="inlineStr">
        <is>
          <t>n/a, cheap enough to buy new</t>
        </is>
      </c>
      <c r="K134" s="38" t="inlineStr">
        <is>
          <t>Amazon</t>
        </is>
      </c>
      <c r="L134" s="38" t="inlineStr">
        <is>
          <t>Bundled prospecting kits universally include a basic crevice pick set as core equipment for getting gold out of bedrock cracks and crevices — a simple, inexpensive, effective tool with no real debate around it.</t>
        </is>
      </c>
      <c r="M134" s="38" t="inlineStr">
        <is>
          <t>https://www.amazon.com/ASR-Outdoor-Precision-Prospecting-Crevice/dp/B09YCDQPL6</t>
        </is>
      </c>
      <c r="N134" s="38" t="inlineStr">
        <is>
          <t>cheap; does exactly what's needed</t>
        </is>
      </c>
      <c r="O134" s="38" t="inlineStr">
        <is>
          <t>basic metal can bend/dull with heavy rock use</t>
        </is>
      </c>
      <c r="P134" s="38" t="inlineStr">
        <is>
          <t>Good for the CNF-legal hand-pan-and-trowel approach — no sluicing or bank digging allowed, so crevice work at exposed bedrock is one of the few extra techniques permitted</t>
        </is>
      </c>
      <c r="Q134" s="37" t="n">
        <v>5</v>
      </c>
      <c r="R134" s="37" t="n">
        <v>5</v>
      </c>
      <c r="S134" s="38" t="inlineStr"/>
      <c r="T134">
        <f>A134&amp;"|"&amp;C134</f>
        <v/>
      </c>
    </row>
    <row r="135">
      <c r="A135" s="37" t="inlineStr">
        <is>
          <t>crevice_tools</t>
        </is>
      </c>
      <c r="B135" s="38" t="inlineStr">
        <is>
          <t>Crevice tools to pick gold out of bedrock cracks</t>
        </is>
      </c>
      <c r="C135" s="37" t="inlineStr">
        <is>
          <t>Value</t>
        </is>
      </c>
      <c r="D135" s="37" t="inlineStr">
        <is>
          <t>Generic</t>
        </is>
      </c>
      <c r="E135" s="37" t="inlineStr">
        <is>
          <t>Stainless Steel Crevice Tool Set with Magnet</t>
        </is>
      </c>
      <c r="F135" s="39" t="n">
        <v>6</v>
      </c>
      <c r="G135" s="38" t="inlineStr">
        <is>
          <t>per set</t>
        </is>
      </c>
      <c r="H135" s="40" t="n">
        <v>59.95</v>
      </c>
      <c r="I135" s="41" t="inlineStr">
        <is>
          <t>https://www.amazon.com/Gold-Digger-Ultimate-Prospecting-Crevice/dp/B0HFKW1ZG4</t>
        </is>
      </c>
      <c r="J135" s="38" t="inlineStr">
        <is>
          <t>$8-12 used</t>
        </is>
      </c>
      <c r="K135" s="38" t="inlineStr">
        <is>
          <t>Gold Fever Prospecting, Amazon</t>
        </is>
      </c>
      <c r="L135" s="38" t="inlineStr">
        <is>
          <t>A stainless set with an integrated magnet for pulling black sand/magnetite is a common step-up recommendation for cleanup efficiency — doesn't rust between uses and handles crevice work without dulling as fast as basic sets.</t>
        </is>
      </c>
      <c r="M135" s="38" t="inlineStr">
        <is>
          <t>https://www.goldfeverprospecting.com/clscandsi.html</t>
        </is>
      </c>
      <c r="N135" s="38" t="inlineStr">
        <is>
          <t>stainless won't rust after a wet week; built-in magnet speeds up black-sand cleanup</t>
        </is>
      </c>
      <c r="O135" s="38" t="inlineStr">
        <is>
          <t>marginally heavier than the basic plastic-handled set</t>
        </is>
      </c>
      <c r="P135" s="38" t="inlineStr">
        <is>
          <t>A useful, durable step up for the whole trip's daily use</t>
        </is>
      </c>
      <c r="Q135" s="37" t="n">
        <v>5</v>
      </c>
      <c r="R135" s="37" t="n">
        <v>5</v>
      </c>
      <c r="S135" s="38" t="inlineStr">
        <is>
          <t>TIER ODDITY: Value ($59.95) costs more than Premium ($25.00) in this category -- kept as sourced, not auto-corrected.</t>
        </is>
      </c>
      <c r="T135">
        <f>A135&amp;"|"&amp;C135</f>
        <v/>
      </c>
    </row>
    <row r="136">
      <c r="A136" s="37" t="inlineStr">
        <is>
          <t>crevice_tools</t>
        </is>
      </c>
      <c r="B136" s="38" t="inlineStr">
        <is>
          <t>Crevice tools to pick gold out of bedrock cracks</t>
        </is>
      </c>
      <c r="C136" s="37" t="inlineStr">
        <is>
          <t>Premium</t>
        </is>
      </c>
      <c r="D136" s="37" t="inlineStr">
        <is>
          <t>Garrett / Keene</t>
        </is>
      </c>
      <c r="E136" s="37" t="inlineStr">
        <is>
          <t>Branded Crevice Tool Kit</t>
        </is>
      </c>
      <c r="F136" s="39" t="n">
        <v>8</v>
      </c>
      <c r="G136" s="38" t="inlineStr">
        <is>
          <t>per set, branded prospecting-tool kit</t>
        </is>
      </c>
      <c r="H136" s="40" t="n">
        <v>25</v>
      </c>
      <c r="I136" s="41" t="inlineStr">
        <is>
          <t>https://garrett.com/garrett-14-gold-trap-pan/</t>
        </is>
      </c>
      <c r="J136" s="38" t="inlineStr">
        <is>
          <t>$12-16 used</t>
        </is>
      </c>
      <c r="K136" s="38" t="inlineStr">
        <is>
          <t>Garrett.com, High Plains Prospectors</t>
        </is>
      </c>
      <c r="L136" s="38" t="inlineStr">
        <is>
          <t>Branded crevice kits from established prospecting-tool makers get cited as the durable long-term option in gear guides, with hardened tips that hold up to repeated bedrock scraping better than generic imports.</t>
        </is>
      </c>
      <c r="M136" s="38" t="inlineStr">
        <is>
          <t>https://cascadeprospecting.com/blog/best-gold-pans-reviewed-ranked/</t>
        </is>
      </c>
      <c r="N136" s="38" t="inlineStr">
        <is>
          <t>hardened tips last longer against bedrock; backed by an established prospecting brand</t>
        </is>
      </c>
      <c r="O136" s="38" t="inlineStr">
        <is>
          <t>unnecessary spend for a casual first trip</t>
        </is>
      </c>
      <c r="P136" s="38" t="inlineStr">
        <is>
          <t>Nice for a recurring hobbyist; not essential for this trip</t>
        </is>
      </c>
      <c r="Q136" s="37" t="n">
        <v>3</v>
      </c>
      <c r="R136" s="37" t="n">
        <v>5</v>
      </c>
      <c r="S136" s="38" t="inlineStr">
        <is>
          <t>TIER ODDITY: Premium ($25.00) is cheaper than Value ($59.95) in this category -- kept as sourced.</t>
        </is>
      </c>
      <c r="T136">
        <f>A136&amp;"|"&amp;C136</f>
        <v/>
      </c>
    </row>
    <row r="137">
      <c r="A137" s="37" t="inlineStr">
        <is>
          <t>vials</t>
        </is>
      </c>
      <c r="B137" s="38" t="inlineStr">
        <is>
          <t>Storage vials for recovered gold</t>
        </is>
      </c>
      <c r="C137" s="37" t="inlineStr">
        <is>
          <t>Budget</t>
        </is>
      </c>
      <c r="D137" s="37" t="inlineStr">
        <is>
          <t>Generic</t>
        </is>
      </c>
      <c r="E137" s="37" t="inlineStr">
        <is>
          <t>Plastic Snap-Cap Vials (5-pack)</t>
        </is>
      </c>
      <c r="F137" s="39" t="n">
        <v>1</v>
      </c>
      <c r="G137" s="38" t="inlineStr">
        <is>
          <t>5-pack combined</t>
        </is>
      </c>
      <c r="H137" s="40" t="n">
        <v>5</v>
      </c>
      <c r="I137" s="41" t="inlineStr">
        <is>
          <t>https://www.highplainsprospectors.com/collections/gold-prospecting/vials-snuffer-bottles</t>
        </is>
      </c>
      <c r="J137" s="38" t="inlineStr">
        <is>
          <t>n/a, cheap enough to buy new</t>
        </is>
      </c>
      <c r="K137" s="38" t="inlineStr">
        <is>
          <t>High Plains Prospectors, Amazon</t>
        </is>
      </c>
      <c r="L137" s="38" t="inlineStr">
        <is>
          <t>Basic snap-cap plastic vials are the standard, unremarkable way most prospectors store daily finds — cheap and functional with no real community debate.</t>
        </is>
      </c>
      <c r="M137" s="38" t="inlineStr">
        <is>
          <t>https://www.highplainsprospectors.com/collections/gold-prospecting/vials-snuffer-bottles</t>
        </is>
      </c>
      <c r="N137" s="38" t="inlineStr">
        <is>
          <t>cheap; light</t>
        </is>
      </c>
      <c r="O137" s="38" t="inlineStr">
        <is>
          <t>snap caps can pop open if dropped/jostled in a pack</t>
        </is>
      </c>
      <c r="P137" s="38" t="inlineStr">
        <is>
          <t>Fine for a week's worth of finds; bring 2 per person as in the existing base plan</t>
        </is>
      </c>
      <c r="Q137" s="37" t="n">
        <v>5</v>
      </c>
      <c r="R137" s="37" t="n">
        <v>5</v>
      </c>
      <c r="S137" s="38" t="inlineStr"/>
      <c r="T137">
        <f>A137&amp;"|"&amp;C137</f>
        <v/>
      </c>
    </row>
    <row r="138">
      <c r="A138" s="37" t="inlineStr">
        <is>
          <t>vials</t>
        </is>
      </c>
      <c r="B138" s="38" t="inlineStr">
        <is>
          <t>Storage vials for recovered gold</t>
        </is>
      </c>
      <c r="C138" s="37" t="inlineStr">
        <is>
          <t>Value</t>
        </is>
      </c>
      <c r="D138" s="37" t="inlineStr">
        <is>
          <t>Generic</t>
        </is>
      </c>
      <c r="E138" s="37" t="inlineStr">
        <is>
          <t>Glass Vials with Foam-Lined Screw Caps (12-pack)</t>
        </is>
      </c>
      <c r="F138" s="39" t="n">
        <v>1.5</v>
      </c>
      <c r="G138" s="38" t="inlineStr">
        <is>
          <t>price is for the 12-pack, not per vial</t>
        </is>
      </c>
      <c r="H138" s="40" t="n">
        <v>9.99</v>
      </c>
      <c r="I138" s="41" t="inlineStr">
        <is>
          <t>https://www.amazon.com/ASR-Outdoor-Flake-Collection-Vials/dp/B010YGC7DM</t>
        </is>
      </c>
      <c r="J138" s="38" t="inlineStr">
        <is>
          <t>n/a, cheap enough to buy new</t>
        </is>
      </c>
      <c r="K138" s="38" t="inlineStr">
        <is>
          <t>High Plains Prospectors, Amazon</t>
        </is>
      </c>
      <c r="L138" s="38" t="inlineStr">
        <is>
          <t>Screw-cap glass vials with foam liners are a common step-up recommendation since they won't pop open accidentally like snap-cap plastic vials, and glass doesn't scratch/cloud over time.</t>
        </is>
      </c>
      <c r="M138" s="38" t="inlineStr">
        <is>
          <t>https://www.highplainsprospectors.com/collections/gold-prospecting/vials-snuffer-bottles</t>
        </is>
      </c>
      <c r="N138" s="38" t="inlineStr">
        <is>
          <t>screw cap won't pop open in a pack; glass stays clear, easy to see contents</t>
        </is>
      </c>
      <c r="O138" s="38" t="inlineStr">
        <is>
          <t>glass can break if dropped on rock</t>
        </is>
      </c>
      <c r="P138" s="38" t="inlineStr">
        <is>
          <t>A safer choice for carrying finds in a backpack over rough terrain</t>
        </is>
      </c>
      <c r="Q138" s="37" t="n">
        <v>5</v>
      </c>
      <c r="R138" s="37" t="n">
        <v>5</v>
      </c>
      <c r="S138" s="38" t="inlineStr">
        <is>
          <t>TIER ODDITY: Value ($9.99) costs more than Premium ($4.00) in this category -- kept as sourced, not auto-corrected.</t>
        </is>
      </c>
      <c r="T138">
        <f>A138&amp;"|"&amp;C138</f>
        <v/>
      </c>
    </row>
    <row r="139">
      <c r="A139" s="37" t="inlineStr">
        <is>
          <t>vials</t>
        </is>
      </c>
      <c r="B139" s="38" t="inlineStr">
        <is>
          <t>Storage vials for recovered gold</t>
        </is>
      </c>
      <c r="C139" s="37" t="inlineStr">
        <is>
          <t>Premium</t>
        </is>
      </c>
      <c r="D139" s="37" t="inlineStr">
        <is>
          <t>Generic</t>
        </is>
      </c>
      <c r="E139" s="37" t="inlineStr">
        <is>
          <t>Leak-Proof Glass Gold Vials with Measurement Markings</t>
        </is>
      </c>
      <c r="F139" s="39" t="n">
        <v>2</v>
      </c>
      <c r="G139" s="38" t="inlineStr">
        <is>
          <t>per vial</t>
        </is>
      </c>
      <c r="H139" s="40" t="n">
        <v>4</v>
      </c>
      <c r="I139" s="41" t="inlineStr">
        <is>
          <t>https://www.highplainsprospectors.com/collections/gold-prospecting/vials-snuffer-bottles</t>
        </is>
      </c>
      <c r="J139" s="38" t="inlineStr">
        <is>
          <t>n/a, cheap enough to buy new</t>
        </is>
      </c>
      <c r="K139" s="38" t="inlineStr">
        <is>
          <t>High Plains Prospectors</t>
        </is>
      </c>
      <c r="L139" s="38" t="inlineStr">
        <is>
          <t>Vials with volume markings let prospectors informally track how much they've recovered day to day — a nice-to-have feature cited in prospecting gear guides for people who like keeping a running tally.</t>
        </is>
      </c>
      <c r="M139" s="38" t="inlineStr">
        <is>
          <t>https://www.highplainsprospectors.com/collections/gold-prospecting/vials-snuffer-bottles</t>
        </is>
      </c>
      <c r="N139" s="38" t="inlineStr">
        <is>
          <t>measurement markings add a fun tracking element; leak-proof gasket seal</t>
        </is>
      </c>
      <c r="O139" s="38" t="inlineStr">
        <is>
          <t>marginal functional benefit over the value tier for a casual trip</t>
        </is>
      </c>
      <c r="P139" s="38" t="inlineStr">
        <is>
          <t>A fun nice-to-have, not a functional necessity</t>
        </is>
      </c>
      <c r="Q139" s="37" t="n">
        <v>4</v>
      </c>
      <c r="R139" s="37" t="n">
        <v>5</v>
      </c>
      <c r="S139" s="38" t="inlineStr">
        <is>
          <t>TIER ODDITY: Premium ($4.00) is cheaper than Value ($9.99) in this category -- kept as sourced.</t>
        </is>
      </c>
      <c r="T139">
        <f>A139&amp;"|"&amp;C139</f>
        <v/>
      </c>
    </row>
    <row r="140">
      <c r="A140" s="37" t="inlineStr">
        <is>
          <t>magnifier_loupe</t>
        </is>
      </c>
      <c r="B140" s="38" t="inlineStr">
        <is>
          <t>Magnifier/loupe to confirm gold vs pyrite/mica</t>
        </is>
      </c>
      <c r="C140" s="37" t="inlineStr">
        <is>
          <t>Budget</t>
        </is>
      </c>
      <c r="D140" s="37" t="inlineStr">
        <is>
          <t>Generic</t>
        </is>
      </c>
      <c r="E140" s="37" t="inlineStr">
        <is>
          <t>10x Plastic Keychain Loupe</t>
        </is>
      </c>
      <c r="F140" s="39" t="n">
        <v>1</v>
      </c>
      <c r="G140" s="38" t="inlineStr">
        <is>
          <t>typical keychain loupe</t>
        </is>
      </c>
      <c r="H140" s="40" t="n">
        <v>7.99</v>
      </c>
      <c r="I140" s="41" t="inlineStr">
        <is>
          <t>https://www.amazon.com/Keychain-Magnifier-Portable-Foldable-Magnifying/dp/B07RVF35W4</t>
        </is>
      </c>
      <c r="J140" s="38" t="inlineStr">
        <is>
          <t>n/a, cheap enough to buy new</t>
        </is>
      </c>
      <c r="K140" s="38" t="inlineStr">
        <is>
          <t>Amazon</t>
        </is>
      </c>
      <c r="L140" s="38" t="inlineStr">
        <is>
          <t>UK Gold Prospector's equipment guide and general prospecting advice both note a basic jeweler's loupe is enough to tell real gold from fool's gold (pyrite) or mica by checking for consistent malleable flattening vs. brittle sparkle.</t>
        </is>
      </c>
      <c r="M140" s="38" t="inlineStr">
        <is>
          <t>https://ukgoldprospector.co.uk/news/best-equipment-gold-prospecting-uk.html</t>
        </is>
      </c>
      <c r="N140" s="38" t="inlineStr">
        <is>
          <t>cheap, does the core job of ID'ing finds; tiny, clips to a keyring/zipper pull</t>
        </is>
      </c>
      <c r="O140" s="38" t="inlineStr">
        <is>
          <t>small lens, no light source for dim conditions</t>
        </is>
      </c>
      <c r="P140" s="38" t="inlineStr">
        <is>
          <t>Fine for confirming finds streamside in daylight</t>
        </is>
      </c>
      <c r="Q140" s="37" t="n">
        <v>5</v>
      </c>
      <c r="R140" s="37" t="n">
        <v>5</v>
      </c>
      <c r="S140" s="38" t="inlineStr">
        <is>
          <t>Replacement is Rongon 10x metal folding keychain loupe, not the original plastic keychain magnifier (original listing no longer sold).</t>
        </is>
      </c>
      <c r="T140">
        <f>A140&amp;"|"&amp;C140</f>
        <v/>
      </c>
    </row>
    <row r="141">
      <c r="A141" s="37" t="inlineStr">
        <is>
          <t>magnifier_loupe</t>
        </is>
      </c>
      <c r="B141" s="38" t="inlineStr">
        <is>
          <t>Magnifier/loupe to confirm gold vs pyrite/mica</t>
        </is>
      </c>
      <c r="C141" s="37" t="inlineStr">
        <is>
          <t>Value</t>
        </is>
      </c>
      <c r="D141" s="37" t="inlineStr">
        <is>
          <t>Generic</t>
        </is>
      </c>
      <c r="E141" s="37" t="inlineStr">
        <is>
          <t>30x60 Jeweler's Loupe with Built-In LED Light</t>
        </is>
      </c>
      <c r="F141" s="39" t="n">
        <v>2.5</v>
      </c>
      <c r="G141" s="38" t="inlineStr">
        <is>
          <t>typical illuminated folding loupe</t>
        </is>
      </c>
      <c r="H141" s="40" t="n">
        <v>8.98</v>
      </c>
      <c r="I141" s="41" t="inlineStr">
        <is>
          <t>https://www.amazon.com/JARLINK-Illuminated-Jewelers-Magnifier-Foldable/dp/B078N34WZR</t>
        </is>
      </c>
      <c r="J141" s="38" t="inlineStr">
        <is>
          <t>n/a, cheap enough to buy new</t>
        </is>
      </c>
      <c r="K141" s="38" t="inlineStr">
        <is>
          <t>Amazon</t>
        </is>
      </c>
      <c r="L141" s="38" t="inlineStr">
        <is>
          <t>Illuminated loupes are commonly bundled into complete prospecting kits since built-in LED lighting makes it much easier to inspect flakes in shaded creek banks or overcast October weather.</t>
        </is>
      </c>
      <c r="M141" s="38" t="inlineStr">
        <is>
          <t>https://www.amazon.com/Complete-Sluice-Equipment-Prospecting-Magnifier/dp/B0DBKVTLM7</t>
        </is>
      </c>
      <c r="N141" s="38" t="inlineStr">
        <is>
          <t>built-in light helps on overcast days or in tree shade; higher, more useful magnification range</t>
        </is>
      </c>
      <c r="O141" s="38" t="inlineStr">
        <is>
          <t>slightly bulkier than a bare keychain loupe</t>
        </is>
      </c>
      <c r="P141" s="38" t="inlineStr">
        <is>
          <t>A genuinely useful small upgrade for GA's often-shaded creek banks</t>
        </is>
      </c>
      <c r="Q141" s="37" t="n">
        <v>5</v>
      </c>
      <c r="R141" s="37" t="n">
        <v>5</v>
      </c>
      <c r="S141" s="38" t="inlineStr"/>
      <c r="T141">
        <f>A141&amp;"|"&amp;C141</f>
        <v/>
      </c>
    </row>
    <row r="142">
      <c r="A142" s="37" t="inlineStr">
        <is>
          <t>magnifier_loupe</t>
        </is>
      </c>
      <c r="B142" s="38" t="inlineStr">
        <is>
          <t>Magnifier/loupe to confirm gold vs pyrite/mica</t>
        </is>
      </c>
      <c r="C142" s="37" t="inlineStr">
        <is>
          <t>Premium</t>
        </is>
      </c>
      <c r="D142" s="37" t="inlineStr">
        <is>
          <t>Carson / Bausch &amp; Lomb</t>
        </is>
      </c>
      <c r="E142" s="37" t="inlineStr">
        <is>
          <t>10x Triplet Achromatic Loupe</t>
        </is>
      </c>
      <c r="F142" s="39" t="n">
        <v>2</v>
      </c>
      <c r="G142" s="38" t="inlineStr">
        <is>
          <t>typical premium triplet loupe</t>
        </is>
      </c>
      <c r="H142" s="40" t="n">
        <v>20</v>
      </c>
      <c r="I142" s="41" t="inlineStr">
        <is>
          <t>https://cooltools.us/products/loupe-triplet-10x</t>
        </is>
      </c>
      <c r="J142" s="38" t="inlineStr">
        <is>
          <t>$12-18 used</t>
        </is>
      </c>
      <c r="K142" s="38" t="inlineStr">
        <is>
          <t>Amazon, optics retailers</t>
        </is>
      </c>
      <c r="L142" s="38" t="inlineStr">
        <is>
          <t>Optically corrected triplet loupes eliminate the color fringing and distortion of cheap single-lens loupes, giving a truer, sharper view when distinguishing genuine gold's rounded malleable edges from angular pyrite crystals — favored by more serious rockhounds/prospectors.</t>
        </is>
      </c>
      <c r="M142" s="38" t="inlineStr">
        <is>
          <t>https://ukgoldprospector.co.uk/news/best-equipment-gold-prospecting-uk.html</t>
        </is>
      </c>
      <c r="N142" s="38" t="inlineStr">
        <is>
          <t>distortion-free optical quality; precise enough for real mineral ID, not just gold-spotting</t>
        </is>
      </c>
      <c r="O142" s="38" t="inlineStr">
        <is>
          <t>overkill precision for a casual group trip</t>
        </is>
      </c>
      <c r="P142" s="38" t="inlineStr">
        <is>
          <t>Nice if someone in the group is a serious rockhound; unnecessary for casual gold ID</t>
        </is>
      </c>
      <c r="Q142" s="37" t="n">
        <v>3</v>
      </c>
      <c r="R142" s="37" t="n">
        <v>5</v>
      </c>
      <c r="S142" s="38" t="inlineStr"/>
      <c r="T142">
        <f>A142&amp;"|"&amp;C142</f>
        <v/>
      </c>
    </row>
    <row r="143">
      <c r="A143" s="37" t="inlineStr">
        <is>
          <t>small_trowel</t>
        </is>
      </c>
      <c r="B143" s="38" t="inlineStr">
        <is>
          <t>Small trowel (CNF rules: hand pan + trowel only, no bank digging)</t>
        </is>
      </c>
      <c r="C143" s="37" t="inlineStr">
        <is>
          <t>Budget</t>
        </is>
      </c>
      <c r="D143" s="37" t="inlineStr">
        <is>
          <t>Generic</t>
        </is>
      </c>
      <c r="E143" s="37" t="inlineStr">
        <is>
          <t>Folding Garden Trowel</t>
        </is>
      </c>
      <c r="F143" s="39" t="n">
        <v>6</v>
      </c>
      <c r="G143" s="38" t="inlineStr">
        <is>
          <t>typical small garden trowel</t>
        </is>
      </c>
      <c r="H143" s="40" t="n">
        <v>6.28</v>
      </c>
      <c r="I143" s="41" t="inlineStr">
        <is>
          <t>https://www.walmart.com/ip/Fiskars-Indoor-and-More-Garden-Trowel-Soil-Scoop-Black/5371466767</t>
        </is>
      </c>
      <c r="J143" s="38" t="inlineStr">
        <is>
          <t>n/a, cheap enough to buy new</t>
        </is>
      </c>
      <c r="K143" s="38" t="inlineStr">
        <is>
          <t>Walmart, hardware store</t>
        </is>
      </c>
      <c r="L143" s="38" t="inlineStr">
        <is>
          <t>A basic garden trowel is the standard cheap tool prospecting guides list for scooping gravel into the pan — nothing fancy needed since Chattahoochee NF rules already prohibit bank digging, limiting trowel use to loose gravel-bar material.</t>
        </is>
      </c>
      <c r="M143" s="38" t="inlineStr">
        <is>
          <t>https://www.walmart.com/ip/613426092</t>
        </is>
      </c>
      <c r="N143" s="38" t="inlineStr">
        <is>
          <t>cheap; does the one legal job (scooping gravel-bar material) fine</t>
        </is>
      </c>
      <c r="O143" s="38" t="inlineStr">
        <is>
          <t>not built for backpacking weight savings; can bend on rocky ground</t>
        </is>
      </c>
      <c r="P143" s="38" t="inlineStr">
        <is>
          <t>Adequate for CNF-legal gravel-bar scooping</t>
        </is>
      </c>
      <c r="Q143" s="37" t="n">
        <v>5</v>
      </c>
      <c r="R143" s="37" t="n">
        <v>5</v>
      </c>
      <c r="S143" s="38" t="inlineStr">
        <is>
          <t>Remember: CNF rules are hand pan + trowel only — no sluices, no bank digging. This trowel is for loose streambed gravel, not excavating banks</t>
        </is>
      </c>
      <c r="T143">
        <f>A143&amp;"|"&amp;C143</f>
        <v/>
      </c>
    </row>
    <row r="144">
      <c r="A144" s="37" t="inlineStr">
        <is>
          <t>small_trowel</t>
        </is>
      </c>
      <c r="B144" s="38" t="inlineStr">
        <is>
          <t>Small trowel (CNF rules: hand pan + trowel only, no bank digging)</t>
        </is>
      </c>
      <c r="C144" s="37" t="inlineStr">
        <is>
          <t>Value</t>
        </is>
      </c>
      <c r="D144" s="37" t="inlineStr">
        <is>
          <t>TheTentLab</t>
        </is>
      </c>
      <c r="E144" s="37" t="inlineStr">
        <is>
          <t>The Deuce of Spades UL Trowel</t>
        </is>
      </c>
      <c r="F144" s="39" t="n">
        <v>0.6</v>
      </c>
      <c r="G144" s="38" t="inlineStr">
        <is>
          <t>per TheTentLab spec, titanium</t>
        </is>
      </c>
      <c r="H144" s="40" t="n">
        <v>20.95</v>
      </c>
      <c r="I144" s="41" t="inlineStr">
        <is>
          <t>https://www.thetentlab.com/Deuce/DeuceofSpadespage.html</t>
        </is>
      </c>
      <c r="J144" s="38" t="inlineStr">
        <is>
          <t>$12-16 used on r/UltralightExchange</t>
        </is>
      </c>
      <c r="K144" s="38" t="inlineStr">
        <is>
          <t>TheTentLab.com, REI, Amazon</t>
        </is>
      </c>
      <c r="L144" s="38" t="inlineStr">
        <is>
          <t>The single most-recommended ultralight trowel in the entire backpacking community — r/Ultralight cites it constantly (normally for cathole digging), and it doubles perfectly as a light, durable gravel-bar scoop for panning since it's titanium and essentially indestructible at a fraction of a garden trowel's weight.</t>
        </is>
      </c>
      <c r="M144" s="38" t="inlineStr">
        <is>
          <t>https://www.rei.com/learn/expert-advice/best-hiking-pants.html</t>
        </is>
      </c>
      <c r="N144" s="38" t="inlineStr">
        <is>
          <t>dramatically lighter than any garden trowel (0.6 oz vs 6+ oz); titanium won't rust or bend; dual-purpose: doubles as the trip's cathole trowel too</t>
        </is>
      </c>
      <c r="O144" s="38" t="inlineStr">
        <is>
          <t>small scoop size means more scoops per pan-load; premium price for 'just a trowel'</t>
        </is>
      </c>
      <c r="P144" s="38" t="inlineStr">
        <is>
          <t>The best pick for the overnight backpack leg specifically — real weight savings that matters when carrying a full pack 3-5 miles</t>
        </is>
      </c>
      <c r="Q144" s="37" t="n">
        <v>4</v>
      </c>
      <c r="R144" s="37" t="n">
        <v>5</v>
      </c>
      <c r="S144" s="38" t="inlineStr">
        <is>
          <t>Carry this one on the overnight hike; a heavier garden trowel is fine to leave at base camp</t>
        </is>
      </c>
      <c r="T144">
        <f>A144&amp;"|"&amp;C144</f>
        <v/>
      </c>
    </row>
    <row r="145">
      <c r="A145" s="37" t="inlineStr">
        <is>
          <t>small_trowel</t>
        </is>
      </c>
      <c r="B145" s="38" t="inlineStr">
        <is>
          <t>Small trowel (CNF rules: hand pan + trowel only, no bank digging)</t>
        </is>
      </c>
      <c r="C145" s="37" t="inlineStr">
        <is>
          <t>Premium</t>
        </is>
      </c>
      <c r="D145" s="37" t="inlineStr">
        <is>
          <t>Generic</t>
        </is>
      </c>
      <c r="E145" s="37" t="inlineStr">
        <is>
          <t>Full-Tang Stainless Prospecting Hand Shovel</t>
        </is>
      </c>
      <c r="F145" s="39" t="n">
        <v>10</v>
      </c>
      <c r="G145" s="38" t="inlineStr">
        <is>
          <t>estimate, full-tang stainless prospecting trowel</t>
        </is>
      </c>
      <c r="H145" s="40" t="n">
        <v>28</v>
      </c>
      <c r="I145" s="41" t="inlineStr">
        <is>
          <t>https://www.goldfeverprospecting.com/clscandsi.html</t>
        </is>
      </c>
      <c r="J145" s="38" t="inlineStr">
        <is>
          <t>$12-18 used</t>
        </is>
      </c>
      <c r="K145" s="38" t="inlineStr">
        <is>
          <t>Gold Fever Prospecting, Amazon</t>
        </is>
      </c>
      <c r="L145" s="38" t="inlineStr">
        <is>
          <t>Full-tang stainless hand shovels marketed specifically for prospecting are favored by more serious hobbyists for durability against constant contact with rock and gravel — won't loosen at the handle the way cheap garden trowels eventually do.</t>
        </is>
      </c>
      <c r="M145" s="38" t="inlineStr">
        <is>
          <t>https://www.goldfeverprospecting.com/clscandsi.html</t>
        </is>
      </c>
      <c r="N145" s="38" t="inlineStr">
        <is>
          <t>most durable option for repeated gravel-bar scooping; full-tang construction won't loosen over time</t>
        </is>
      </c>
      <c r="O145" s="38" t="inlineStr">
        <is>
          <t>heaviest of the three tiers — not ideal for the backpack leg</t>
        </is>
      </c>
      <c r="P145" s="38" t="inlineStr">
        <is>
          <t>Good for base-camp use where weight doesn't matter; use the Deuce of Spades for the overnight hike instead</t>
        </is>
      </c>
      <c r="Q145" s="37" t="n">
        <v>3</v>
      </c>
      <c r="R145" s="37" t="n">
        <v>5</v>
      </c>
      <c r="S145" s="38" t="inlineStr"/>
      <c r="T145">
        <f>A145&amp;"|"&amp;C145</f>
        <v/>
      </c>
    </row>
    <row r="146">
      <c r="A146" s="37" t="inlineStr">
        <is>
          <t>bucket_scoop</t>
        </is>
      </c>
      <c r="B146" s="38" t="inlineStr">
        <is>
          <t>5-gal bucket/scoop for base-camp pan-out station</t>
        </is>
      </c>
      <c r="C146" s="37" t="inlineStr">
        <is>
          <t>Budget</t>
        </is>
      </c>
      <c r="D146" s="37" t="inlineStr">
        <is>
          <t>Generic</t>
        </is>
      </c>
      <c r="E146" s="37" t="inlineStr">
        <is>
          <t>Plain 5-Gallon Bucket</t>
        </is>
      </c>
      <c r="F146" s="39" t="n">
        <v>32</v>
      </c>
      <c r="G146" s="38" t="inlineStr">
        <is>
          <t>empty bucket estimate</t>
        </is>
      </c>
      <c r="H146" s="40" t="n">
        <v>5</v>
      </c>
      <c r="I146" s="41" t="inlineStr">
        <is>
          <t>https://www.homedepot.com/</t>
        </is>
      </c>
      <c r="J146" s="38" t="inlineStr">
        <is>
          <t>free if already owned</t>
        </is>
      </c>
      <c r="K146" s="38" t="inlineStr">
        <is>
          <t>Home Depot, Lowe's</t>
        </is>
      </c>
      <c r="L146" s="38" t="inlineStr">
        <is>
          <t>A plain hardware-store bucket is the universal, unremarkable base-camp tool for hauling gravel/concentrate to the cleanup station — no community debate, it's the cheapest option that works.</t>
        </is>
      </c>
      <c r="M146" s="38" t="inlineStr">
        <is>
          <t>https://www.homedepot.com/</t>
        </is>
      </c>
      <c r="N146" s="38" t="inlineStr">
        <is>
          <t>cheap; doubles as a wash tub/seat/storage at camp</t>
        </is>
      </c>
      <c r="O146" s="38" t="inlineStr">
        <is>
          <t>no built-in classifying function</t>
        </is>
      </c>
      <c r="P146" s="38" t="inlineStr">
        <is>
          <t>Perfectly fine for car-supported base camp use (not carried on the overnight)</t>
        </is>
      </c>
      <c r="Q146" s="37" t="n">
        <v>5</v>
      </c>
      <c r="R146" s="37" t="n">
        <v>1</v>
      </c>
      <c r="S146" s="38" t="inlineStr">
        <is>
          <t>Shared at base camp — no need for one per person</t>
        </is>
      </c>
      <c r="T146">
        <f>A146&amp;"|"&amp;C146</f>
        <v/>
      </c>
    </row>
    <row r="147">
      <c r="A147" s="37" t="inlineStr">
        <is>
          <t>bucket_scoop</t>
        </is>
      </c>
      <c r="B147" s="38" t="inlineStr">
        <is>
          <t>5-gal bucket/scoop for base-camp pan-out station</t>
        </is>
      </c>
      <c r="C147" s="37" t="inlineStr">
        <is>
          <t>Value</t>
        </is>
      </c>
      <c r="D147" s="37" t="inlineStr">
        <is>
          <t>Generic</t>
        </is>
      </c>
      <c r="E147" s="37" t="inlineStr">
        <is>
          <t>5-Gallon Bucket with Built-In Classifier Lid</t>
        </is>
      </c>
      <c r="F147" s="39" t="n">
        <v>40</v>
      </c>
      <c r="G147" s="38" t="inlineStr">
        <is>
          <t>bucket + mesh classifier lid, estimate</t>
        </is>
      </c>
      <c r="H147" s="40" t="n">
        <v>28</v>
      </c>
      <c r="I147" s="41" t="inlineStr">
        <is>
          <t>https://www.highplainsprospectors.com/collections/classifiers-new/gold-panning-kits</t>
        </is>
      </c>
      <c r="J147" s="38" t="inlineStr">
        <is>
          <t>$10-15 used</t>
        </is>
      </c>
      <c r="K147" s="38" t="inlineStr">
        <is>
          <t>High Plains Prospectors, Amazon</t>
        </is>
      </c>
      <c r="L147" s="38" t="inlineStr">
        <is>
          <t>Prospecting supply stores commonly sell bucket-lid classifier combos as a step up from a plain bucket, letting the group sieve gravel directly into the bucket at the pan-out station without a separate hand classifier.</t>
        </is>
      </c>
      <c r="M147" s="38" t="inlineStr">
        <is>
          <t>https://www.highplainsprospectors.com/collections/classifiers-new/gold-panning-kits</t>
        </is>
      </c>
      <c r="N147" s="38" t="inlineStr">
        <is>
          <t>built-in classifying saves a step at the cleanup station; still doubles as general camp storage/hauling</t>
        </is>
      </c>
      <c r="O147" s="38" t="inlineStr">
        <is>
          <t>pricier than a plain bucket for a convenience feature</t>
        </is>
      </c>
      <c r="P147" s="38" t="inlineStr">
        <is>
          <t>A nice group upgrade for the evening pan-out station</t>
        </is>
      </c>
      <c r="Q147" s="37" t="n">
        <v>4</v>
      </c>
      <c r="R147" s="37" t="n">
        <v>1</v>
      </c>
      <c r="S147" s="38" t="inlineStr"/>
      <c r="T147">
        <f>A147&amp;"|"&amp;C147</f>
        <v/>
      </c>
    </row>
    <row r="148">
      <c r="A148" s="37" t="inlineStr">
        <is>
          <t>bucket_scoop</t>
        </is>
      </c>
      <c r="B148" s="38" t="inlineStr">
        <is>
          <t>5-gal bucket/scoop for base-camp pan-out station</t>
        </is>
      </c>
      <c r="C148" s="37" t="inlineStr">
        <is>
          <t>Premium</t>
        </is>
      </c>
      <c r="D148" s="37" t="inlineStr">
        <is>
          <t>Keene / Homan</t>
        </is>
      </c>
      <c r="E148" s="37" t="inlineStr">
        <is>
          <t>Bucket Riffle/Classifier Combo Kit</t>
        </is>
      </c>
      <c r="F148" s="39" t="n">
        <v>48</v>
      </c>
      <c r="G148" s="38" t="inlineStr">
        <is>
          <t>estimate, full combo kit</t>
        </is>
      </c>
      <c r="H148" s="40" t="n">
        <v>45</v>
      </c>
      <c r="I148" s="41" t="inlineStr">
        <is>
          <t>https://www.highplainsprospectors.com/collections/classifiers-new/gold-panning-kits</t>
        </is>
      </c>
      <c r="J148" s="38" t="inlineStr">
        <is>
          <t>$20-30 used</t>
        </is>
      </c>
      <c r="K148" s="38" t="inlineStr">
        <is>
          <t>High Plains Prospectors, Keene.store</t>
        </is>
      </c>
      <c r="L148" s="38" t="inlineStr">
        <is>
          <t>Full riffle-bucket combo kits from established prospecting brands are aimed at people processing larger volumes of material at a base-camp cleanup station, letting the whole group's day's concentrate get pre-sorted efficiently before final panning.</t>
        </is>
      </c>
      <c r="M148" s="38" t="inlineStr">
        <is>
          <t>https://www.highplainsprospectors.com/collections/classifiers-new/gold-panning-kits</t>
        </is>
      </c>
      <c r="N148" s="38" t="inlineStr">
        <is>
          <t>most efficient setup for a 6-person group's daily concentrate; purpose-built prospecting-brand durability</t>
        </is>
      </c>
      <c r="O148" s="38" t="inlineStr">
        <is>
          <t>unnecessary expense/complexity for a casual first trip</t>
        </is>
      </c>
      <c r="P148" s="38" t="inlineStr">
        <is>
          <t>Overkill for this group's needs; the value tier bucket+lid does the job</t>
        </is>
      </c>
      <c r="Q148" s="37" t="n">
        <v>3</v>
      </c>
      <c r="R148" s="37" t="n">
        <v>1</v>
      </c>
      <c r="S148" s="38" t="inlineStr"/>
      <c r="T148">
        <f>A148&amp;"|"&amp;C148</f>
        <v/>
      </c>
    </row>
    <row r="149">
      <c r="A149" s="37" t="inlineStr">
        <is>
          <t>trail_pan_kit</t>
        </is>
      </c>
      <c r="B149" s="38" t="inlineStr">
        <is>
          <t>Compact panning kit carried in the backpack on the overnight leg</t>
        </is>
      </c>
      <c r="C149" s="37" t="inlineStr">
        <is>
          <t>Budget</t>
        </is>
      </c>
      <c r="D149" s="37" t="inlineStr">
        <is>
          <t>DIY assembled</t>
        </is>
      </c>
      <c r="E149" s="37" t="inlineStr">
        <is>
          <t>Estwing BP-14 pan + ASR 1/2" classifier + plastic snuffer + 2 vials</t>
        </is>
      </c>
      <c r="F149" s="39" t="n">
        <v>30</v>
      </c>
      <c r="G149" s="38" t="inlineStr">
        <is>
          <t>sum of budget-tier components above</t>
        </is>
      </c>
      <c r="H149" s="40" t="n">
        <v>7.26</v>
      </c>
      <c r="I149" s="41" t="inlineStr">
        <is>
          <t>https://toolup.com/products/estwing-bp-14-14-black-plastic-gold-pan-9-oz</t>
        </is>
      </c>
      <c r="J149" s="38" t="inlineStr">
        <is>
          <t>n/a, assemble from parts above</t>
        </is>
      </c>
      <c r="K149" s="38" t="inlineStr">
        <is>
          <t>Walmart, Amazon</t>
        </is>
      </c>
      <c r="L149" s="38" t="inlineStr">
        <is>
          <t>Assembling a light kit from individually cheap parts (rather than buying a bundled kit that includes unwanted sluice parts) is the approach prospecting-gear guides suggest for backpackers — you get exactly the CNF-legal hand tools (pan, classifier, snuffer, vials) with none of the sluice/dredge gear the forest rules prohibit anyway.</t>
        </is>
      </c>
      <c r="M149" s="38" t="inlineStr">
        <is>
          <t>https://toolup.com/products/estwing-bp-14-14-black-plastic-gold-pan-9-oz, https://asroutdoor.com/blogs/journal/gold-classifier-screens-mesh-sizes-guide</t>
        </is>
      </c>
      <c r="N149" s="38" t="inlineStr">
        <is>
          <t>cheapest way to a complete legal kit; no wasted weight/cost on prohibited sluice components; components already priced individually above</t>
        </is>
      </c>
      <c r="O149" s="38" t="inlineStr">
        <is>
          <t>not pre-packaged — you assemble and stuff-sack it yourself</t>
        </is>
      </c>
      <c r="P149" s="38" t="inlineStr">
        <is>
          <t>Ideal weight/cost for the one overnight hike — everything needed for CNF-legal hand panning, nothing more</t>
        </is>
      </c>
      <c r="Q149" s="37" t="n">
        <v>5</v>
      </c>
      <c r="R149" s="37" t="n">
        <v>1</v>
      </c>
      <c r="S149" s="38" t="inlineStr">
        <is>
          <t>Pack in a mesh bag separate from dry gear per the two-bag wet/dry system in Section C of the main gear plan</t>
        </is>
      </c>
      <c r="T149">
        <f>A149&amp;"|"&amp;C149</f>
        <v/>
      </c>
    </row>
    <row r="150">
      <c r="A150" s="37" t="inlineStr">
        <is>
          <t>trail_pan_kit</t>
        </is>
      </c>
      <c r="B150" s="38" t="inlineStr">
        <is>
          <t>Compact panning kit carried in the backpack on the overnight leg</t>
        </is>
      </c>
      <c r="C150" s="37" t="inlineStr">
        <is>
          <t>Value</t>
        </is>
      </c>
      <c r="D150" s="37" t="inlineStr">
        <is>
          <t>DigNew or equivalent</t>
        </is>
      </c>
      <c r="E150" s="37" t="inlineStr">
        <is>
          <t>Compact Prospecting Kit (pan, 2 classifiers, magnet, magnifier, 3 snuffers, 3 vials) minus sluice</t>
        </is>
      </c>
      <c r="F150" s="39" t="n">
        <v>38</v>
      </c>
      <c r="G150" s="38" t="inlineStr">
        <is>
          <t>per typical bundled-kit component list, sluice parts excluded/left home</t>
        </is>
      </c>
      <c r="H150" s="40" t="n">
        <v>40</v>
      </c>
      <c r="I150" s="41" t="inlineStr">
        <is>
          <t>https://www.amazon.com/Complete-Sluice-Equipment-Prospecting-Magnifier/dp/B0DBKVTLM7</t>
        </is>
      </c>
      <c r="J150" s="38" t="inlineStr">
        <is>
          <t>$18-25 used</t>
        </is>
      </c>
      <c r="K150" s="38" t="inlineStr">
        <is>
          <t>Amazon</t>
        </is>
      </c>
      <c r="L150" s="38" t="inlineStr">
        <is>
          <t>Bundled starter kits are frequently recommended for first-timers since they include every small accessory (magnet, magnifier, multiple vials/snuffers) in one purchase — the trick prospecting guides note is to buy the kit for the accessories and just leave the sluice box at home for CNF-legal hand-panning trips.</t>
        </is>
      </c>
      <c r="M150" s="38" t="inlineStr">
        <is>
          <t>https://www.amazon.com/Complete-Sluice-Equipment-Prospecting-Magnifier/dp/B0DBKVTLM7</t>
        </is>
      </c>
      <c r="N150" s="38" t="inlineStr">
        <is>
          <t>one purchase covers pan, classifier, magnet, magnifier, vials, snuffers; good value per accessory included</t>
        </is>
      </c>
      <c r="O150" s="38" t="inlineStr">
        <is>
          <t>includes sluice-box parts you can't legally use in Chattahoochee NF — extra weight/cost if you don't strip them out before packing</t>
        </is>
      </c>
      <c r="P150" s="38" t="inlineStr">
        <is>
          <t>Good value if you deliberately leave the sluice parts in the truck/at home and pack only the legal hand tools</t>
        </is>
      </c>
      <c r="Q150" s="37" t="n">
        <v>4</v>
      </c>
      <c r="R150" s="37" t="n">
        <v>1</v>
      </c>
      <c r="S150" s="38" t="inlineStr">
        <is>
          <t>Confirm before buying that the kit's non-sluice parts alone meet your needs — don't pay for parts you can't legally use here</t>
        </is>
      </c>
      <c r="T150">
        <f>A150&amp;"|"&amp;C150</f>
        <v/>
      </c>
    </row>
    <row r="151">
      <c r="A151" s="37" t="inlineStr">
        <is>
          <t>trail_pan_kit</t>
        </is>
      </c>
      <c r="B151" s="38" t="inlineStr">
        <is>
          <t>Compact panning kit carried in the backpack on the overnight leg</t>
        </is>
      </c>
      <c r="C151" s="37" t="inlineStr">
        <is>
          <t>Premium</t>
        </is>
      </c>
      <c r="D151" s="37" t="inlineStr">
        <is>
          <t>Garrett + Gold Fever Prospecting</t>
        </is>
      </c>
      <c r="E151" s="37" t="inlineStr">
        <is>
          <t>Curated kit: Garrett 14" Gravity Trap pan + stainless classifier set + stainless crevice tools + brass snuffer, packed in a dedicated mesh stuff sack</t>
        </is>
      </c>
      <c r="F151" s="39" t="n">
        <v>52</v>
      </c>
      <c r="G151" s="38" t="inlineStr">
        <is>
          <t>sum of premium/value-tier components above plus ~2oz mesh sack</t>
        </is>
      </c>
      <c r="H151" s="40" t="n">
        <v>69.98999999999999</v>
      </c>
      <c r="I151" s="41" t="inlineStr">
        <is>
          <t>https://www.amazon.com/Garrett-Deluxe-Gold-Pan-Kit/dp/B01LZI4OWD</t>
        </is>
      </c>
      <c r="J151" s="38" t="inlineStr">
        <is>
          <t>$45-65 assembled from used parts</t>
        </is>
      </c>
      <c r="K151" s="38" t="inlineStr">
        <is>
          <t>Garrett.com, Gold Fever Prospecting, High Plains Prospectors</t>
        </is>
      </c>
      <c r="L151" s="38" t="inlineStr">
        <is>
          <t>Serious hobbyist prospectors build their own curated 'go bag' from name-brand individual components rather than a cheap bundled kit — the Garrett pan plus a real stainless classifier set and durable tools is what shows up repeatedly across TreasureNet/Cascade Prospecting gear reviews as the setup people are still using years later.</t>
        </is>
      </c>
      <c r="M151" s="38" t="inlineStr">
        <is>
          <t>https://cascadeprospecting.com/blog/best-gold-pans-reviewed-ranked/, https://www.treasurenet.com/threads/best-gold-pan.600896/</t>
        </is>
      </c>
      <c r="N151" s="38" t="inlineStr">
        <is>
          <t>every component chosen for durability and fine-gold performance; will last many seasons, not just this one trip; dedicated mesh sack keeps it self-contained and separate from dry gear</t>
        </is>
      </c>
      <c r="O151" s="38" t="inlineStr">
        <is>
          <t>most expensive assembled kit; heaviest of the three trail-kit tiers, though still light in absolute backpacking terms</t>
        </is>
      </c>
      <c r="P151" s="38" t="inlineStr">
        <is>
          <t>The right call for whoever in the group plans to keep prospecting after this trip; overkill just for a single outing</t>
        </is>
      </c>
      <c r="Q151" s="37" t="n">
        <v>3</v>
      </c>
      <c r="R151" s="37" t="n">
        <v>1</v>
      </c>
      <c r="S151" s="38" t="inlineStr">
        <is>
          <t>Assemble this from the individual premium/value picks above rather than buying a single bundled product. Old garrett.com link now resolves to just the bare 14" pan ($8.99), not a bundle -- replacement is the real Garrett Deluxe Gold Pan Kit (9-piece: 4 pans, classifier, snuffer bottle, tweezers, magnifier) sold on Amazon, the closest verified in-stock equivalent to this curated bundle (no exact stainless-crevice-tools + mesh-sack combo is currently sold as a single product).</t>
        </is>
      </c>
      <c r="T151">
        <f>A151&amp;"|"&amp;C151</f>
        <v/>
      </c>
    </row>
    <row r="152">
      <c r="A152" s="37" t="inlineStr">
        <is>
          <t>sleep_system_30f</t>
        </is>
      </c>
      <c r="B152" s="38" t="inlineStr">
        <is>
          <t>30F-rated sleeping bag/quilt (RECOMMENDED default -- beginner-safe pick)</t>
        </is>
      </c>
      <c r="C152" s="37" t="inlineStr">
        <is>
          <t>Budget</t>
        </is>
      </c>
      <c r="D152" s="37" t="inlineStr">
        <is>
          <t>Marmot</t>
        </is>
      </c>
      <c r="E152" s="37" t="inlineStr">
        <is>
          <t>Trestles 30</t>
        </is>
      </c>
      <c r="F152" s="39" t="n">
        <v>52</v>
      </c>
      <c r="G152" s="38" t="inlineStr">
        <is>
          <t>Men's Reg listed 1450-1560g (~51-55oz) synthetic fill per REI spec</t>
        </is>
      </c>
      <c r="H152" s="40" t="n">
        <v>99.95</v>
      </c>
      <c r="I152" s="41" t="inlineStr">
        <is>
          <t>https://www.rei.com/product/107474/marmot-trestles-30-sleeping-bag-mens</t>
        </is>
      </c>
      <c r="J152" s="38" t="inlineStr">
        <is>
          <t>$45-65 on REI Re/Gear</t>
        </is>
      </c>
      <c r="K152" s="38" t="inlineStr">
        <is>
          <t>REI, Marmot.com</t>
        </is>
      </c>
      <c r="L152" s="38" t="inlineStr">
        <is>
          <t>The standard budget synthetic 30F bag REI/CleverHiker point beginners to; synthetic fill keeps insulating if it gets damp, which matters given the wetter-than-normal Oct 2026 outlook.</t>
        </is>
      </c>
      <c r="M152" s="38" t="inlineStr">
        <is>
          <t>https://www.rei.com/product/107474/marmot-trestles-30-sleeping-bag-mens</t>
        </is>
      </c>
      <c r="N152" s="38" t="inlineStr">
        <is>
          <t>Synthetic — forgiving of damp tent/rain; full rectangular room; cheap enough for a first trip</t>
        </is>
      </c>
      <c r="O152" s="38" t="inlineStr">
        <is>
          <t>Bulkier/heavier than a 30F quilt; real-world warmth runs a few degrees warmer-rated</t>
        </is>
      </c>
      <c r="P152" s="38" t="inlineStr">
        <is>
          <t>Verified fit: Vogel Oct lows 2020-25 averaged 39-48F, coldest night 29F (2022); a 30F bag + puffy + base layer covers this with the El Nino warm/wet outlook</t>
        </is>
      </c>
      <c r="Q152" s="37" t="n">
        <v>5</v>
      </c>
      <c r="R152" s="37" t="n">
        <v>1</v>
      </c>
      <c r="S152" s="38" t="inlineStr">
        <is>
          <t>NEW group added 2026-09-21 alongside the existing 20F group per updated weather research; RECOMMENDED DEFAULT pick for this trip -- zippered synthetic bag is the beginner-safe choice for freezing/damp deer-season nights (no draft-sealing technique to learn)</t>
        </is>
      </c>
      <c r="T152">
        <f>A152&amp;"|"&amp;C152</f>
        <v/>
      </c>
    </row>
    <row r="153">
      <c r="A153" s="37" t="inlineStr">
        <is>
          <t>sleep_system_30f</t>
        </is>
      </c>
      <c r="B153" s="38" t="inlineStr">
        <is>
          <t>30F-rated sleeping bag/quilt (upgrade option, not the default -- BEGINNER CAUTION: quilt)</t>
        </is>
      </c>
      <c r="C153" s="37" t="inlineStr">
        <is>
          <t>Value</t>
        </is>
      </c>
      <c r="D153" s="37" t="inlineStr">
        <is>
          <t>Enlightened Equipment</t>
        </is>
      </c>
      <c r="E153" s="37" t="inlineStr">
        <is>
          <t>Revelation 30 (stock, 850fp)</t>
        </is>
      </c>
      <c r="F153" s="39" t="n">
        <v>19.8</v>
      </c>
      <c r="G153" s="38" t="inlineStr">
        <is>
          <t>Reg/Reg stock 850fp ~19.8oz per EE/retailer specs; all 30F+ quilts now include a draft collar</t>
        </is>
      </c>
      <c r="H153" s="40" t="n">
        <v>365</v>
      </c>
      <c r="I153" s="41" t="inlineStr">
        <is>
          <t>https://enlightenedequipment.com/revelation-sleeping-quilt/</t>
        </is>
      </c>
      <c r="J153" s="38" t="inlineStr">
        <is>
          <t>$180-240 on r/ULgeartrade</t>
        </is>
      </c>
      <c r="K153" s="38" t="inlineStr">
        <is>
          <t>Enlightened Equipment (direct)</t>
        </is>
      </c>
      <c r="L153" s="38" t="inlineStr">
        <is>
          <t>The most-recommended value 30F quilt on r/Ultralight — roughly half the weight of a synthetic 30F bag; needs a good pad seal and a dry bag inside the pack liner given the wetter outlook.</t>
        </is>
      </c>
      <c r="M153" s="38" t="inlineStr">
        <is>
          <t>https://www.garagegrowngear.com/products/revelation-850fp-by-enlightened-equipment; https://thetrek.co/enlightened-equipment-revelation-review/</t>
        </is>
      </c>
      <c r="N153" s="38" t="inlineStr">
        <is>
          <t>About half the weight/bulk of the budget synthetic 30F bag; draft collar now standard on 30F+; adjustable footbox</t>
        </is>
      </c>
      <c r="O153" s="38" t="inlineStr">
        <is>
          <t>Down needs to stay dry — non-negotiable dry-sack discipline given rain in the forecast; no zipper/hood, small learning curve</t>
        </is>
      </c>
      <c r="P153" s="38" t="inlineStr">
        <is>
          <t>30F with draft collar plus a puffy/base layer comfortably covers the verified 39-48F average lows and the one-off 29F cold night</t>
        </is>
      </c>
      <c r="Q153" s="37" t="n">
        <v>3</v>
      </c>
      <c r="R153" s="37" t="n">
        <v>1</v>
      </c>
      <c r="S153" s="38" t="inlineStr">
        <is>
          <t>NEW group added 2026-09-21; BEGINNER CAUTION -- quilts have no zipper/hood and rely on a correct pad seal to avoid drafts; risky for a first cold-weather trip if unpracticed. Best weight/cost balance IF the group is comfortable with a quilt, but the Budget synthetic bag above is the safer default for beginners.</t>
        </is>
      </c>
      <c r="T153">
        <f>A153&amp;"|"&amp;C153</f>
        <v/>
      </c>
    </row>
    <row r="154">
      <c r="A154" s="37" t="inlineStr">
        <is>
          <t>sleep_system_30f</t>
        </is>
      </c>
      <c r="B154" s="38" t="inlineStr">
        <is>
          <t>30F-rated sleeping bag/quilt (upgrade option, not the default -- BEGINNER CAUTION: quilt)</t>
        </is>
      </c>
      <c r="C154" s="37" t="inlineStr">
        <is>
          <t>Premium</t>
        </is>
      </c>
      <c r="D154" s="37" t="inlineStr">
        <is>
          <t>Katabatic Gear</t>
        </is>
      </c>
      <c r="E154" s="37" t="inlineStr">
        <is>
          <t>Flex 30</t>
        </is>
      </c>
      <c r="F154" s="39" t="n">
        <v>20.3</v>
      </c>
      <c r="G154" s="38" t="inlineStr">
        <is>
          <t>~575g (20.3oz) regular, 900fp water-resistant down, per Katabatic/retailer specs</t>
        </is>
      </c>
      <c r="H154" s="40" t="n">
        <v>365</v>
      </c>
      <c r="I154" s="41" t="inlineStr">
        <is>
          <t>https://katabaticgear.com/products/flex-30-ultralight-quilt</t>
        </is>
      </c>
      <c r="J154" s="38" t="inlineStr">
        <is>
          <t>$230-290 on r/ULgeartrade</t>
        </is>
      </c>
      <c r="K154" s="38" t="inlineStr">
        <is>
          <t>Katabatic Gear (direct)</t>
        </is>
      </c>
      <c r="L154" s="38" t="inlineStr">
        <is>
          <t>Katabatic's pad-attachment system is repeatedly cited (Backpacking Light, The Trek) as best-in-class for sealing drafts; hikers report comfort noticeably below the stated rating, giving real margin on a genuinely cold outlier night.</t>
        </is>
      </c>
      <c r="M154" s="38" t="inlineStr">
        <is>
          <t>https://thetrek.co/katabatic-gear-flex-30-ultralight-quilt-review/</t>
        </is>
      </c>
      <c r="N154" s="38" t="inlineStr">
        <is>
          <t>Best-in-class draft sealing; 900fp water-resistant down shrugs off tent-wall condensation better than standard down; real margin below 30F</t>
        </is>
      </c>
      <c r="O154" s="38" t="inlineStr">
        <is>
          <t>Same price as the value EE pick for a modest weight/performance gain — the value tier is the better dollar-for-dollar buy for a single trip</t>
        </is>
      </c>
      <c r="P154" s="38" t="inlineStr">
        <is>
          <t>Comfort margin below the 30F rating covers an unusually cold, damp night with room to spare</t>
        </is>
      </c>
      <c r="Q154" s="37" t="n">
        <v>2</v>
      </c>
      <c r="R154" s="37" t="n">
        <v>1</v>
      </c>
      <c r="S154" s="38" t="inlineStr">
        <is>
          <t>NEW group added 2026-09-21. TIER ODDITY: priced the same as the Value pick ($365 vs $365) — kept as sourced (current MSRP), not adjusted</t>
        </is>
      </c>
      <c r="T154">
        <f>A154&amp;"|"&amp;C154</f>
        <v/>
      </c>
    </row>
  </sheetData>
  <autoFilter ref="A1:S154"/>
  <conditionalFormatting sqref="C2:C154">
    <cfRule type="expression" priority="1" dxfId="0">
      <formula>$C2="Budget"</formula>
    </cfRule>
    <cfRule type="expression" priority="2" dxfId="1">
      <formula>$C2="Value"</formula>
    </cfRule>
    <cfRule type="expression" priority="3" dxfId="2">
      <formula>$C2="Premium"</formula>
    </cfRule>
  </conditionalFormatting>
  <hyperlinks>
    <hyperlink xmlns:r="http://schemas.openxmlformats.org/officeDocument/2006/relationships" ref="I2" r:id="rId1"/>
    <hyperlink xmlns:r="http://schemas.openxmlformats.org/officeDocument/2006/relationships" ref="I3" r:id="rId2"/>
    <hyperlink xmlns:r="http://schemas.openxmlformats.org/officeDocument/2006/relationships" ref="I4" r:id="rId3"/>
    <hyperlink xmlns:r="http://schemas.openxmlformats.org/officeDocument/2006/relationships" ref="I5" r:id="rId4"/>
    <hyperlink xmlns:r="http://schemas.openxmlformats.org/officeDocument/2006/relationships" ref="I6" r:id="rId5"/>
    <hyperlink xmlns:r="http://schemas.openxmlformats.org/officeDocument/2006/relationships" ref="I7" r:id="rId6"/>
    <hyperlink xmlns:r="http://schemas.openxmlformats.org/officeDocument/2006/relationships" ref="I8" r:id="rId7"/>
    <hyperlink xmlns:r="http://schemas.openxmlformats.org/officeDocument/2006/relationships" ref="I9" r:id="rId8"/>
    <hyperlink xmlns:r="http://schemas.openxmlformats.org/officeDocument/2006/relationships" ref="I10" r:id="rId9"/>
    <hyperlink xmlns:r="http://schemas.openxmlformats.org/officeDocument/2006/relationships" ref="I11" r:id="rId10"/>
    <hyperlink xmlns:r="http://schemas.openxmlformats.org/officeDocument/2006/relationships" ref="I12" r:id="rId11"/>
    <hyperlink xmlns:r="http://schemas.openxmlformats.org/officeDocument/2006/relationships" ref="I13" r:id="rId12"/>
    <hyperlink xmlns:r="http://schemas.openxmlformats.org/officeDocument/2006/relationships" ref="I14" r:id="rId13"/>
    <hyperlink xmlns:r="http://schemas.openxmlformats.org/officeDocument/2006/relationships" ref="I15" r:id="rId14"/>
    <hyperlink xmlns:r="http://schemas.openxmlformats.org/officeDocument/2006/relationships" ref="I16" r:id="rId15"/>
    <hyperlink xmlns:r="http://schemas.openxmlformats.org/officeDocument/2006/relationships" ref="I17" r:id="rId16"/>
    <hyperlink xmlns:r="http://schemas.openxmlformats.org/officeDocument/2006/relationships" ref="I18" r:id="rId17"/>
    <hyperlink xmlns:r="http://schemas.openxmlformats.org/officeDocument/2006/relationships" ref="I19" r:id="rId18"/>
    <hyperlink xmlns:r="http://schemas.openxmlformats.org/officeDocument/2006/relationships" ref="I20" r:id="rId19"/>
    <hyperlink xmlns:r="http://schemas.openxmlformats.org/officeDocument/2006/relationships" ref="I21" r:id="rId20"/>
    <hyperlink xmlns:r="http://schemas.openxmlformats.org/officeDocument/2006/relationships" ref="I22" r:id="rId21"/>
    <hyperlink xmlns:r="http://schemas.openxmlformats.org/officeDocument/2006/relationships" ref="I23" r:id="rId22"/>
    <hyperlink xmlns:r="http://schemas.openxmlformats.org/officeDocument/2006/relationships" ref="I24" r:id="rId23"/>
    <hyperlink xmlns:r="http://schemas.openxmlformats.org/officeDocument/2006/relationships" ref="I25" r:id="rId24"/>
    <hyperlink xmlns:r="http://schemas.openxmlformats.org/officeDocument/2006/relationships" ref="I26" r:id="rId25"/>
    <hyperlink xmlns:r="http://schemas.openxmlformats.org/officeDocument/2006/relationships" ref="I27" r:id="rId26"/>
    <hyperlink xmlns:r="http://schemas.openxmlformats.org/officeDocument/2006/relationships" ref="I28" r:id="rId27"/>
    <hyperlink xmlns:r="http://schemas.openxmlformats.org/officeDocument/2006/relationships" ref="I29" r:id="rId28"/>
    <hyperlink xmlns:r="http://schemas.openxmlformats.org/officeDocument/2006/relationships" ref="I30" r:id="rId29"/>
    <hyperlink xmlns:r="http://schemas.openxmlformats.org/officeDocument/2006/relationships" ref="I31" r:id="rId30"/>
    <hyperlink xmlns:r="http://schemas.openxmlformats.org/officeDocument/2006/relationships" ref="I32" r:id="rId31"/>
    <hyperlink xmlns:r="http://schemas.openxmlformats.org/officeDocument/2006/relationships" ref="I33" r:id="rId32"/>
    <hyperlink xmlns:r="http://schemas.openxmlformats.org/officeDocument/2006/relationships" ref="I34" r:id="rId33"/>
    <hyperlink xmlns:r="http://schemas.openxmlformats.org/officeDocument/2006/relationships" ref="I35" r:id="rId34"/>
    <hyperlink xmlns:r="http://schemas.openxmlformats.org/officeDocument/2006/relationships" ref="I36" r:id="rId35"/>
    <hyperlink xmlns:r="http://schemas.openxmlformats.org/officeDocument/2006/relationships" ref="I37" r:id="rId36"/>
    <hyperlink xmlns:r="http://schemas.openxmlformats.org/officeDocument/2006/relationships" ref="I38" r:id="rId37"/>
    <hyperlink xmlns:r="http://schemas.openxmlformats.org/officeDocument/2006/relationships" ref="I39" r:id="rId38"/>
    <hyperlink xmlns:r="http://schemas.openxmlformats.org/officeDocument/2006/relationships" ref="I40" r:id="rId39"/>
    <hyperlink xmlns:r="http://schemas.openxmlformats.org/officeDocument/2006/relationships" ref="I41" r:id="rId40"/>
    <hyperlink xmlns:r="http://schemas.openxmlformats.org/officeDocument/2006/relationships" ref="I42" r:id="rId41"/>
    <hyperlink xmlns:r="http://schemas.openxmlformats.org/officeDocument/2006/relationships" ref="I43" r:id="rId42"/>
    <hyperlink xmlns:r="http://schemas.openxmlformats.org/officeDocument/2006/relationships" ref="I44" r:id="rId43"/>
    <hyperlink xmlns:r="http://schemas.openxmlformats.org/officeDocument/2006/relationships" ref="I45" r:id="rId44"/>
    <hyperlink xmlns:r="http://schemas.openxmlformats.org/officeDocument/2006/relationships" ref="I46" r:id="rId45"/>
    <hyperlink xmlns:r="http://schemas.openxmlformats.org/officeDocument/2006/relationships" ref="I47" r:id="rId46"/>
    <hyperlink xmlns:r="http://schemas.openxmlformats.org/officeDocument/2006/relationships" ref="I48" r:id="rId47"/>
    <hyperlink xmlns:r="http://schemas.openxmlformats.org/officeDocument/2006/relationships" ref="I49" r:id="rId48"/>
    <hyperlink xmlns:r="http://schemas.openxmlformats.org/officeDocument/2006/relationships" ref="I50" r:id="rId49"/>
    <hyperlink xmlns:r="http://schemas.openxmlformats.org/officeDocument/2006/relationships" ref="I51" r:id="rId50"/>
    <hyperlink xmlns:r="http://schemas.openxmlformats.org/officeDocument/2006/relationships" ref="I52" r:id="rId51"/>
    <hyperlink xmlns:r="http://schemas.openxmlformats.org/officeDocument/2006/relationships" ref="I53" r:id="rId52"/>
    <hyperlink xmlns:r="http://schemas.openxmlformats.org/officeDocument/2006/relationships" ref="I54" r:id="rId53"/>
    <hyperlink xmlns:r="http://schemas.openxmlformats.org/officeDocument/2006/relationships" ref="I55" r:id="rId54"/>
    <hyperlink xmlns:r="http://schemas.openxmlformats.org/officeDocument/2006/relationships" ref="I56" r:id="rId55"/>
    <hyperlink xmlns:r="http://schemas.openxmlformats.org/officeDocument/2006/relationships" ref="I57" r:id="rId56"/>
    <hyperlink xmlns:r="http://schemas.openxmlformats.org/officeDocument/2006/relationships" ref="I58" r:id="rId57"/>
    <hyperlink xmlns:r="http://schemas.openxmlformats.org/officeDocument/2006/relationships" ref="I59" r:id="rId58"/>
    <hyperlink xmlns:r="http://schemas.openxmlformats.org/officeDocument/2006/relationships" ref="I60" r:id="rId59"/>
    <hyperlink xmlns:r="http://schemas.openxmlformats.org/officeDocument/2006/relationships" ref="I61" r:id="rId60"/>
    <hyperlink xmlns:r="http://schemas.openxmlformats.org/officeDocument/2006/relationships" ref="I62" r:id="rId61"/>
    <hyperlink xmlns:r="http://schemas.openxmlformats.org/officeDocument/2006/relationships" ref="I63" r:id="rId62"/>
    <hyperlink xmlns:r="http://schemas.openxmlformats.org/officeDocument/2006/relationships" ref="I64" r:id="rId63"/>
    <hyperlink xmlns:r="http://schemas.openxmlformats.org/officeDocument/2006/relationships" ref="I65" r:id="rId64"/>
    <hyperlink xmlns:r="http://schemas.openxmlformats.org/officeDocument/2006/relationships" ref="I66" r:id="rId65"/>
    <hyperlink xmlns:r="http://schemas.openxmlformats.org/officeDocument/2006/relationships" ref="I67" r:id="rId66"/>
    <hyperlink xmlns:r="http://schemas.openxmlformats.org/officeDocument/2006/relationships" ref="I68" r:id="rId67"/>
    <hyperlink xmlns:r="http://schemas.openxmlformats.org/officeDocument/2006/relationships" ref="I69" r:id="rId68"/>
    <hyperlink xmlns:r="http://schemas.openxmlformats.org/officeDocument/2006/relationships" ref="I70" r:id="rId69"/>
    <hyperlink xmlns:r="http://schemas.openxmlformats.org/officeDocument/2006/relationships" ref="I71" r:id="rId70"/>
    <hyperlink xmlns:r="http://schemas.openxmlformats.org/officeDocument/2006/relationships" ref="I72" r:id="rId71"/>
    <hyperlink xmlns:r="http://schemas.openxmlformats.org/officeDocument/2006/relationships" ref="I73" r:id="rId72"/>
    <hyperlink xmlns:r="http://schemas.openxmlformats.org/officeDocument/2006/relationships" ref="I74" r:id="rId73"/>
    <hyperlink xmlns:r="http://schemas.openxmlformats.org/officeDocument/2006/relationships" ref="I75" r:id="rId74"/>
    <hyperlink xmlns:r="http://schemas.openxmlformats.org/officeDocument/2006/relationships" ref="I76" r:id="rId75"/>
    <hyperlink xmlns:r="http://schemas.openxmlformats.org/officeDocument/2006/relationships" ref="I77" r:id="rId76"/>
    <hyperlink xmlns:r="http://schemas.openxmlformats.org/officeDocument/2006/relationships" ref="I78" r:id="rId77"/>
    <hyperlink xmlns:r="http://schemas.openxmlformats.org/officeDocument/2006/relationships" ref="I79" r:id="rId78"/>
    <hyperlink xmlns:r="http://schemas.openxmlformats.org/officeDocument/2006/relationships" ref="I80" r:id="rId79"/>
    <hyperlink xmlns:r="http://schemas.openxmlformats.org/officeDocument/2006/relationships" ref="I81" r:id="rId80"/>
    <hyperlink xmlns:r="http://schemas.openxmlformats.org/officeDocument/2006/relationships" ref="I82" r:id="rId81"/>
    <hyperlink xmlns:r="http://schemas.openxmlformats.org/officeDocument/2006/relationships" ref="I83" r:id="rId82"/>
    <hyperlink xmlns:r="http://schemas.openxmlformats.org/officeDocument/2006/relationships" ref="I84" r:id="rId83"/>
    <hyperlink xmlns:r="http://schemas.openxmlformats.org/officeDocument/2006/relationships" ref="I85" r:id="rId84"/>
    <hyperlink xmlns:r="http://schemas.openxmlformats.org/officeDocument/2006/relationships" ref="I86" r:id="rId85"/>
    <hyperlink xmlns:r="http://schemas.openxmlformats.org/officeDocument/2006/relationships" ref="I87" r:id="rId86"/>
    <hyperlink xmlns:r="http://schemas.openxmlformats.org/officeDocument/2006/relationships" ref="I88" r:id="rId87"/>
    <hyperlink xmlns:r="http://schemas.openxmlformats.org/officeDocument/2006/relationships" ref="I89" r:id="rId88"/>
    <hyperlink xmlns:r="http://schemas.openxmlformats.org/officeDocument/2006/relationships" ref="I90" r:id="rId89"/>
    <hyperlink xmlns:r="http://schemas.openxmlformats.org/officeDocument/2006/relationships" ref="I91" r:id="rId90"/>
    <hyperlink xmlns:r="http://schemas.openxmlformats.org/officeDocument/2006/relationships" ref="I92" r:id="rId91"/>
    <hyperlink xmlns:r="http://schemas.openxmlformats.org/officeDocument/2006/relationships" ref="I93" r:id="rId92"/>
    <hyperlink xmlns:r="http://schemas.openxmlformats.org/officeDocument/2006/relationships" ref="I94" r:id="rId93"/>
    <hyperlink xmlns:r="http://schemas.openxmlformats.org/officeDocument/2006/relationships" ref="I95" r:id="rId94"/>
    <hyperlink xmlns:r="http://schemas.openxmlformats.org/officeDocument/2006/relationships" ref="I96" r:id="rId95"/>
    <hyperlink xmlns:r="http://schemas.openxmlformats.org/officeDocument/2006/relationships" ref="I97" r:id="rId96"/>
    <hyperlink xmlns:r="http://schemas.openxmlformats.org/officeDocument/2006/relationships" ref="I98" r:id="rId97"/>
    <hyperlink xmlns:r="http://schemas.openxmlformats.org/officeDocument/2006/relationships" ref="I99" r:id="rId98"/>
    <hyperlink xmlns:r="http://schemas.openxmlformats.org/officeDocument/2006/relationships" ref="I100" r:id="rId99"/>
    <hyperlink xmlns:r="http://schemas.openxmlformats.org/officeDocument/2006/relationships" ref="I101" r:id="rId100"/>
    <hyperlink xmlns:r="http://schemas.openxmlformats.org/officeDocument/2006/relationships" ref="I102" r:id="rId101"/>
    <hyperlink xmlns:r="http://schemas.openxmlformats.org/officeDocument/2006/relationships" ref="I103" r:id="rId102"/>
    <hyperlink xmlns:r="http://schemas.openxmlformats.org/officeDocument/2006/relationships" ref="I104" r:id="rId103"/>
    <hyperlink xmlns:r="http://schemas.openxmlformats.org/officeDocument/2006/relationships" ref="I105" r:id="rId104"/>
    <hyperlink xmlns:r="http://schemas.openxmlformats.org/officeDocument/2006/relationships" ref="I106" r:id="rId105"/>
    <hyperlink xmlns:r="http://schemas.openxmlformats.org/officeDocument/2006/relationships" ref="I107" r:id="rId106"/>
    <hyperlink xmlns:r="http://schemas.openxmlformats.org/officeDocument/2006/relationships" ref="I108" r:id="rId107"/>
    <hyperlink xmlns:r="http://schemas.openxmlformats.org/officeDocument/2006/relationships" ref="I109" r:id="rId108"/>
    <hyperlink xmlns:r="http://schemas.openxmlformats.org/officeDocument/2006/relationships" ref="I110" r:id="rId109"/>
    <hyperlink xmlns:r="http://schemas.openxmlformats.org/officeDocument/2006/relationships" ref="I111" r:id="rId110"/>
    <hyperlink xmlns:r="http://schemas.openxmlformats.org/officeDocument/2006/relationships" ref="I112" r:id="rId111"/>
    <hyperlink xmlns:r="http://schemas.openxmlformats.org/officeDocument/2006/relationships" ref="I113" r:id="rId112"/>
    <hyperlink xmlns:r="http://schemas.openxmlformats.org/officeDocument/2006/relationships" ref="I114" r:id="rId113"/>
    <hyperlink xmlns:r="http://schemas.openxmlformats.org/officeDocument/2006/relationships" ref="I115" r:id="rId114"/>
    <hyperlink xmlns:r="http://schemas.openxmlformats.org/officeDocument/2006/relationships" ref="I116" r:id="rId115"/>
    <hyperlink xmlns:r="http://schemas.openxmlformats.org/officeDocument/2006/relationships" ref="I117" r:id="rId116"/>
    <hyperlink xmlns:r="http://schemas.openxmlformats.org/officeDocument/2006/relationships" ref="I118" r:id="rId117"/>
    <hyperlink xmlns:r="http://schemas.openxmlformats.org/officeDocument/2006/relationships" ref="I119" r:id="rId118"/>
    <hyperlink xmlns:r="http://schemas.openxmlformats.org/officeDocument/2006/relationships" ref="I120" r:id="rId119"/>
    <hyperlink xmlns:r="http://schemas.openxmlformats.org/officeDocument/2006/relationships" ref="I121" r:id="rId120"/>
    <hyperlink xmlns:r="http://schemas.openxmlformats.org/officeDocument/2006/relationships" ref="I122" r:id="rId121"/>
    <hyperlink xmlns:r="http://schemas.openxmlformats.org/officeDocument/2006/relationships" ref="I123" r:id="rId122"/>
    <hyperlink xmlns:r="http://schemas.openxmlformats.org/officeDocument/2006/relationships" ref="I124" r:id="rId123"/>
    <hyperlink xmlns:r="http://schemas.openxmlformats.org/officeDocument/2006/relationships" ref="I125" r:id="rId124"/>
    <hyperlink xmlns:r="http://schemas.openxmlformats.org/officeDocument/2006/relationships" ref="I126" r:id="rId125"/>
    <hyperlink xmlns:r="http://schemas.openxmlformats.org/officeDocument/2006/relationships" ref="I127" r:id="rId126"/>
    <hyperlink xmlns:r="http://schemas.openxmlformats.org/officeDocument/2006/relationships" ref="I128" r:id="rId127"/>
    <hyperlink xmlns:r="http://schemas.openxmlformats.org/officeDocument/2006/relationships" ref="I129" r:id="rId128"/>
    <hyperlink xmlns:r="http://schemas.openxmlformats.org/officeDocument/2006/relationships" ref="I130" r:id="rId129"/>
    <hyperlink xmlns:r="http://schemas.openxmlformats.org/officeDocument/2006/relationships" ref="I131" r:id="rId130"/>
    <hyperlink xmlns:r="http://schemas.openxmlformats.org/officeDocument/2006/relationships" ref="I132" r:id="rId131"/>
    <hyperlink xmlns:r="http://schemas.openxmlformats.org/officeDocument/2006/relationships" ref="I133" r:id="rId132"/>
    <hyperlink xmlns:r="http://schemas.openxmlformats.org/officeDocument/2006/relationships" ref="I134" r:id="rId133"/>
    <hyperlink xmlns:r="http://schemas.openxmlformats.org/officeDocument/2006/relationships" ref="I135" r:id="rId134"/>
    <hyperlink xmlns:r="http://schemas.openxmlformats.org/officeDocument/2006/relationships" ref="I136" r:id="rId135"/>
    <hyperlink xmlns:r="http://schemas.openxmlformats.org/officeDocument/2006/relationships" ref="I137" r:id="rId136"/>
    <hyperlink xmlns:r="http://schemas.openxmlformats.org/officeDocument/2006/relationships" ref="I138" r:id="rId137"/>
    <hyperlink xmlns:r="http://schemas.openxmlformats.org/officeDocument/2006/relationships" ref="I139" r:id="rId138"/>
    <hyperlink xmlns:r="http://schemas.openxmlformats.org/officeDocument/2006/relationships" ref="I140" r:id="rId139"/>
    <hyperlink xmlns:r="http://schemas.openxmlformats.org/officeDocument/2006/relationships" ref="I141" r:id="rId140"/>
    <hyperlink xmlns:r="http://schemas.openxmlformats.org/officeDocument/2006/relationships" ref="I142" r:id="rId141"/>
    <hyperlink xmlns:r="http://schemas.openxmlformats.org/officeDocument/2006/relationships" ref="I143" r:id="rId142"/>
    <hyperlink xmlns:r="http://schemas.openxmlformats.org/officeDocument/2006/relationships" ref="I144" r:id="rId143"/>
    <hyperlink xmlns:r="http://schemas.openxmlformats.org/officeDocument/2006/relationships" ref="I145" r:id="rId144"/>
    <hyperlink xmlns:r="http://schemas.openxmlformats.org/officeDocument/2006/relationships" ref="I146" r:id="rId145"/>
    <hyperlink xmlns:r="http://schemas.openxmlformats.org/officeDocument/2006/relationships" ref="I147" r:id="rId146"/>
    <hyperlink xmlns:r="http://schemas.openxmlformats.org/officeDocument/2006/relationships" ref="I148" r:id="rId147"/>
    <hyperlink xmlns:r="http://schemas.openxmlformats.org/officeDocument/2006/relationships" ref="I149" r:id="rId148"/>
    <hyperlink xmlns:r="http://schemas.openxmlformats.org/officeDocument/2006/relationships" ref="I150" r:id="rId149"/>
    <hyperlink xmlns:r="http://schemas.openxmlformats.org/officeDocument/2006/relationships" ref="I151" r:id="rId150"/>
    <hyperlink xmlns:r="http://schemas.openxmlformats.org/officeDocument/2006/relationships" ref="I152" r:id="rId151"/>
    <hyperlink xmlns:r="http://schemas.openxmlformats.org/officeDocument/2006/relationships" ref="I153" r:id="rId152"/>
    <hyperlink xmlns:r="http://schemas.openxmlformats.org/officeDocument/2006/relationships" ref="I154" r:id="rId153"/>
  </hyperlinks>
  <pageMargins left="0.4" right="0.4" top="0.5" bottom="0.5"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F28"/>
  <sheetViews>
    <sheetView workbookViewId="0">
      <pane ySplit="1" topLeftCell="A2" activePane="bottomLeft" state="frozen"/>
      <selection pane="bottomLeft" activeCell="A1" sqref="A1"/>
    </sheetView>
  </sheetViews>
  <sheetFormatPr baseColWidth="8" defaultRowHeight="15"/>
  <cols>
    <col width="16" customWidth="1" min="1" max="1"/>
    <col width="44" customWidth="1" min="2" max="2"/>
    <col width="8" customWidth="1" min="3" max="3"/>
    <col width="12" customWidth="1" min="4" max="4"/>
    <col width="16" customWidth="1" min="5" max="5"/>
    <col width="9" customWidth="1" min="6" max="6"/>
  </cols>
  <sheetData>
    <row r="1" ht="32" customHeight="1">
      <c r="A1" s="9" t="inlineStr">
        <is>
          <t>Category</t>
        </is>
      </c>
      <c r="B1" s="9" t="inlineStr">
        <is>
          <t>Item</t>
        </is>
      </c>
      <c r="C1" s="9" t="inlineStr">
        <is>
          <t>Qty</t>
        </is>
      </c>
      <c r="D1" s="9" t="inlineStr">
        <is>
          <t>Est. cost ($)</t>
        </is>
      </c>
      <c r="E1" s="9" t="inlineStr">
        <is>
          <t>Who brings</t>
        </is>
      </c>
      <c r="F1" s="9" t="inlineStr">
        <is>
          <t>Packed</t>
        </is>
      </c>
    </row>
    <row r="2">
      <c r="A2" s="10" t="inlineStr">
        <is>
          <t>Kitchen</t>
        </is>
      </c>
      <c r="B2" s="10" t="inlineStr">
        <is>
          <t>2-burner propane stove (Coleman Classic 2-Burner)</t>
        </is>
      </c>
      <c r="C2" s="10" t="n">
        <v>1</v>
      </c>
      <c r="D2" s="13" t="n">
        <v>79.98999999999999</v>
      </c>
      <c r="E2" s="10" t="inlineStr"/>
      <c r="F2" s="10" t="inlineStr">
        <is>
          <t>☐</t>
        </is>
      </c>
    </row>
    <row r="3">
      <c r="A3" s="10" t="inlineStr">
        <is>
          <t>Kitchen</t>
        </is>
      </c>
      <c r="B3" s="10" t="inlineStr">
        <is>
          <t>Propane canisters, 16oz</t>
        </is>
      </c>
      <c r="C3" s="10" t="n">
        <v>6</v>
      </c>
      <c r="D3" s="13" t="n">
        <v>36</v>
      </c>
      <c r="E3" s="10" t="inlineStr"/>
      <c r="F3" s="10" t="inlineStr">
        <is>
          <t>☐</t>
        </is>
      </c>
    </row>
    <row r="4">
      <c r="A4" s="10" t="inlineStr">
        <is>
          <t>Kitchen</t>
        </is>
      </c>
      <c r="B4" s="10" t="inlineStr">
        <is>
          <t>Cookware set (pots/pan/utensils)</t>
        </is>
      </c>
      <c r="C4" s="10" t="n">
        <v>1</v>
      </c>
      <c r="D4" s="13" t="n">
        <v>40</v>
      </c>
      <c r="E4" s="10" t="inlineStr"/>
      <c r="F4" s="10" t="inlineStr">
        <is>
          <t>☐</t>
        </is>
      </c>
    </row>
    <row r="5">
      <c r="A5" s="10" t="inlineStr">
        <is>
          <t>Kitchen</t>
        </is>
      </c>
      <c r="B5" s="10" t="inlineStr">
        <is>
          <t>Coolers (food + drinks)</t>
        </is>
      </c>
      <c r="C5" s="10" t="n">
        <v>2</v>
      </c>
      <c r="D5" s="13" t="n">
        <v>130</v>
      </c>
      <c r="E5" s="10" t="inlineStr"/>
      <c r="F5" s="10" t="inlineStr">
        <is>
          <t>☐</t>
        </is>
      </c>
    </row>
    <row r="6">
      <c r="A6" s="10" t="inlineStr">
        <is>
          <t>Kitchen</t>
        </is>
      </c>
      <c r="B6" s="10" t="inlineStr">
        <is>
          <t>Water jugs, 7-gal (Reliance Aqua-Tainer)</t>
        </is>
      </c>
      <c r="C6" s="10" t="n">
        <v>2</v>
      </c>
      <c r="D6" s="13" t="n">
        <v>34</v>
      </c>
      <c r="E6" s="10" t="inlineStr"/>
      <c r="F6" s="10" t="inlineStr">
        <is>
          <t>☐</t>
        </is>
      </c>
    </row>
    <row r="7">
      <c r="A7" s="10" t="inlineStr">
        <is>
          <t>Kitchen</t>
        </is>
      </c>
      <c r="B7" s="10" t="inlineStr">
        <is>
          <t>Dish tub + biodegradable soap + scrubber</t>
        </is>
      </c>
      <c r="C7" s="10" t="n">
        <v>1</v>
      </c>
      <c r="D7" s="13" t="n">
        <v>15</v>
      </c>
      <c r="E7" s="10" t="inlineStr"/>
      <c r="F7" s="10" t="inlineStr">
        <is>
          <t>☐</t>
        </is>
      </c>
    </row>
    <row r="8">
      <c r="A8" s="10" t="inlineStr">
        <is>
          <t>Kitchen</t>
        </is>
      </c>
      <c r="B8" s="10" t="inlineStr">
        <is>
          <t>Folding camp table</t>
        </is>
      </c>
      <c r="C8" s="10" t="n">
        <v>1</v>
      </c>
      <c r="D8" s="13" t="n">
        <v>40</v>
      </c>
      <c r="E8" s="10" t="inlineStr"/>
      <c r="F8" s="10" t="inlineStr">
        <is>
          <t>☐</t>
        </is>
      </c>
    </row>
    <row r="9">
      <c r="A9" s="10" t="inlineStr">
        <is>
          <t>Shelter extras</t>
        </is>
      </c>
      <c r="B9" s="10" t="inlineStr">
        <is>
          <t>10x10 pop-up canopy</t>
        </is>
      </c>
      <c r="C9" s="10" t="n">
        <v>1</v>
      </c>
      <c r="D9" s="13" t="n">
        <v>80</v>
      </c>
      <c r="E9" s="10" t="inlineStr"/>
      <c r="F9" s="10" t="inlineStr">
        <is>
          <t>☐</t>
        </is>
      </c>
    </row>
    <row r="10">
      <c r="A10" s="10" t="inlineStr">
        <is>
          <t>Shelter extras</t>
        </is>
      </c>
      <c r="B10" s="10" t="inlineStr">
        <is>
          <t>Extra tarp + paracord/stakes</t>
        </is>
      </c>
      <c r="C10" s="10" t="n">
        <v>1</v>
      </c>
      <c r="D10" s="13" t="n">
        <v>40</v>
      </c>
      <c r="E10" s="10" t="inlineStr"/>
      <c r="F10" s="10" t="inlineStr">
        <is>
          <t>☐</t>
        </is>
      </c>
    </row>
    <row r="11">
      <c r="A11" s="10" t="inlineStr">
        <is>
          <t>Lighting</t>
        </is>
      </c>
      <c r="B11" s="10" t="inlineStr">
        <is>
          <t>Battery/rechargeable lanterns</t>
        </is>
      </c>
      <c r="C11" s="10" t="n">
        <v>2</v>
      </c>
      <c r="D11" s="13" t="n">
        <v>47</v>
      </c>
      <c r="E11" s="10" t="inlineStr"/>
      <c r="F11" s="10" t="inlineStr">
        <is>
          <t>☐</t>
        </is>
      </c>
    </row>
    <row r="12">
      <c r="A12" s="10" t="inlineStr">
        <is>
          <t>Chairs</t>
        </is>
      </c>
      <c r="B12" s="10" t="inlineStr">
        <is>
          <t>Folding camp chairs (Ozark Trail)</t>
        </is>
      </c>
      <c r="C12" s="10" t="n">
        <v>6</v>
      </c>
      <c r="D12" s="13" t="n">
        <v>54</v>
      </c>
      <c r="E12" s="10" t="inlineStr"/>
      <c r="F12" s="10" t="inlineStr">
        <is>
          <t>☐</t>
        </is>
      </c>
    </row>
    <row r="13">
      <c r="A13" s="10" t="inlineStr">
        <is>
          <t>Fire</t>
        </is>
      </c>
      <c r="B13" s="10" t="inlineStr">
        <is>
          <t>Firewood, lighters, matches (for the week)</t>
        </is>
      </c>
      <c r="C13" s="10" t="n">
        <v>1</v>
      </c>
      <c r="D13" s="13" t="n">
        <v>50</v>
      </c>
      <c r="E13" s="10" t="inlineStr"/>
      <c r="F13" s="10" t="inlineStr">
        <is>
          <t>☐</t>
        </is>
      </c>
    </row>
    <row r="14">
      <c r="A14" s="10" t="inlineStr">
        <is>
          <t>Food storage</t>
        </is>
      </c>
      <c r="B14" s="10" t="inlineStr">
        <is>
          <t>Bear-aware truck storage: cargo net/bungee</t>
        </is>
      </c>
      <c r="C14" s="10" t="n">
        <v>1</v>
      </c>
      <c r="D14" s="13" t="n">
        <v>15</v>
      </c>
      <c r="E14" s="10" t="inlineStr"/>
      <c r="F14" s="10" t="inlineStr">
        <is>
          <t>☐</t>
        </is>
      </c>
    </row>
    <row r="15">
      <c r="A15" s="10" t="inlineStr">
        <is>
          <t>First aid</t>
        </is>
      </c>
      <c r="B15" s="10" t="inlineStr">
        <is>
          <t>Group first aid kit, big (AMK Mountain Series Explorer)</t>
        </is>
      </c>
      <c r="C15" s="10" t="n">
        <v>1</v>
      </c>
      <c r="D15" s="13" t="n">
        <v>76</v>
      </c>
      <c r="E15" s="10" t="inlineStr"/>
      <c r="F15" s="10" t="inlineStr">
        <is>
          <t>☐</t>
        </is>
      </c>
    </row>
    <row r="16">
      <c r="A16" s="10" t="inlineStr">
        <is>
          <t>Tools</t>
        </is>
      </c>
      <c r="B16" s="10" t="inlineStr">
        <is>
          <t>Hatchet, multi-tool, duct tape, spare paracord</t>
        </is>
      </c>
      <c r="C16" s="10" t="n">
        <v>1</v>
      </c>
      <c r="D16" s="13" t="n">
        <v>55</v>
      </c>
      <c r="E16" s="10" t="inlineStr"/>
      <c r="F16" s="10" t="inlineStr">
        <is>
          <t>☐</t>
        </is>
      </c>
    </row>
    <row r="17">
      <c r="A17" s="10" t="inlineStr">
        <is>
          <t>Pan-out station</t>
        </is>
      </c>
      <c r="B17" s="10" t="inlineStr">
        <is>
          <t>Plastic tub/bus tray for concentrates</t>
        </is>
      </c>
      <c r="C17" s="10" t="n">
        <v>1</v>
      </c>
      <c r="D17" s="13" t="n">
        <v>10</v>
      </c>
      <c r="E17" s="10" t="inlineStr"/>
      <c r="F17" s="10" t="inlineStr">
        <is>
          <t>☐</t>
        </is>
      </c>
    </row>
    <row r="18">
      <c r="A18" s="10" t="inlineStr">
        <is>
          <t>Pan-out station</t>
        </is>
      </c>
      <c r="B18" s="10" t="inlineStr">
        <is>
          <t>Classifiers (ASR Outdoor 1/4in)</t>
        </is>
      </c>
      <c r="C18" s="10" t="n">
        <v>2</v>
      </c>
      <c r="D18" s="13" t="n">
        <v>58</v>
      </c>
      <c r="E18" s="10" t="inlineStr"/>
      <c r="F18" s="10" t="inlineStr">
        <is>
          <t>☐</t>
        </is>
      </c>
    </row>
    <row r="19">
      <c r="A19" s="10" t="inlineStr">
        <is>
          <t>Pan-out station</t>
        </is>
      </c>
      <c r="B19" s="10" t="inlineStr">
        <is>
          <t>Headlamp/clip lamp for the table</t>
        </is>
      </c>
      <c r="C19" s="10" t="n">
        <v>1</v>
      </c>
      <c r="D19" s="13" t="n">
        <v>15</v>
      </c>
      <c r="E19" s="10" t="inlineStr"/>
      <c r="F19" s="10" t="inlineStr">
        <is>
          <t>☐</t>
        </is>
      </c>
    </row>
    <row r="20">
      <c r="A20" s="10" t="inlineStr">
        <is>
          <t>Pan-out station</t>
        </is>
      </c>
      <c r="B20" s="10" t="inlineStr">
        <is>
          <t>Snuffer bottles</t>
        </is>
      </c>
      <c r="C20" s="10" t="n">
        <v>6</v>
      </c>
      <c r="D20" s="13" t="n">
        <v>24</v>
      </c>
      <c r="E20" s="10" t="inlineStr"/>
      <c r="F20" s="10" t="inlineStr">
        <is>
          <t>☐</t>
        </is>
      </c>
    </row>
    <row r="21">
      <c r="A21" s="10" t="inlineStr">
        <is>
          <t>Pan-out station</t>
        </is>
      </c>
      <c r="B21" s="10" t="inlineStr">
        <is>
          <t>Gold vials</t>
        </is>
      </c>
      <c r="C21" s="10" t="n">
        <v>12</v>
      </c>
      <c r="D21" s="13" t="n">
        <v>18</v>
      </c>
      <c r="E21" s="10" t="inlineStr"/>
      <c r="F21" s="10" t="inlineStr">
        <is>
          <t>☐</t>
        </is>
      </c>
    </row>
    <row r="22">
      <c r="A22" s="10" t="inlineStr">
        <is>
          <t>Pan-out station</t>
        </is>
      </c>
      <c r="B22" s="10" t="inlineStr">
        <is>
          <t>Loupe/magnifier</t>
        </is>
      </c>
      <c r="C22" s="10" t="n">
        <v>1</v>
      </c>
      <c r="D22" s="13" t="n">
        <v>8</v>
      </c>
      <c r="E22" s="10" t="inlineStr"/>
      <c r="F22" s="10" t="inlineStr">
        <is>
          <t>☐</t>
        </is>
      </c>
    </row>
    <row r="23">
      <c r="A23" s="10" t="inlineStr">
        <is>
          <t>Pan-out station</t>
        </is>
      </c>
      <c r="B23" s="10" t="inlineStr">
        <is>
          <t>Black-sand magnet wand</t>
        </is>
      </c>
      <c r="C23" s="10" t="n">
        <v>1</v>
      </c>
      <c r="D23" s="13" t="n">
        <v>12</v>
      </c>
      <c r="E23" s="10" t="inlineStr"/>
      <c r="F23" s="10" t="inlineStr">
        <is>
          <t>☐</t>
        </is>
      </c>
    </row>
    <row r="24">
      <c r="A24" s="10" t="inlineStr">
        <is>
          <t>Vehicle</t>
        </is>
      </c>
      <c r="B24" s="10" t="inlineStr">
        <is>
          <t>Jump starter / tire inflator</t>
        </is>
      </c>
      <c r="C24" s="10" t="n">
        <v>1</v>
      </c>
      <c r="D24" s="13" t="n">
        <v>65</v>
      </c>
      <c r="E24" s="10" t="inlineStr"/>
      <c r="F24" s="10" t="inlineStr">
        <is>
          <t>☐</t>
        </is>
      </c>
    </row>
    <row r="25">
      <c r="A25" s="10" t="inlineStr">
        <is>
          <t>Vehicle</t>
        </is>
      </c>
      <c r="B25" s="10" t="inlineStr">
        <is>
          <t>Tow strap</t>
        </is>
      </c>
      <c r="C25" s="10" t="n">
        <v>1</v>
      </c>
      <c r="D25" s="13" t="n">
        <v>20</v>
      </c>
      <c r="E25" s="10" t="inlineStr"/>
      <c r="F25" s="10" t="inlineStr">
        <is>
          <t>☐</t>
        </is>
      </c>
    </row>
    <row r="26">
      <c r="A26" s="42" t="n"/>
      <c r="B26" s="14" t="inlineStr">
        <is>
          <t>TOTAL</t>
        </is>
      </c>
      <c r="C26" s="42" t="n"/>
      <c r="D26" s="16">
        <f>SUM(D2:D25)</f>
        <v/>
      </c>
      <c r="E26" s="42" t="n"/>
      <c r="F26" s="42" t="n"/>
    </row>
    <row r="28">
      <c r="B28" s="43" t="inlineStr">
        <is>
          <t>Rough total ~$800-870, or ~$160-175/person split 5 ways. Personal-only rows (chairs, vials, snuffers) are cheap enough to just buy 5 outright.</t>
        </is>
      </c>
    </row>
  </sheetData>
  <mergeCells count="1">
    <mergeCell ref="B28:F28"/>
  </mergeCells>
  <dataValidations count="1">
    <dataValidation sqref="F2 F3 F4 F5 F6 F7 F8 F9 F10 F11 F12 F13 F14 F15 F16 F17 F18 F19 F20 F21 F22 F23 F24 F25" showDropDown="0" showInputMessage="0" showErrorMessage="0" allowBlank="1" type="list">
      <formula1>"☐,☑"</formula1>
    </dataValidation>
  </dataValidations>
  <pageMargins left="0.4" right="0.4" top="0.5" bottom="0.5"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F40"/>
  <sheetViews>
    <sheetView workbookViewId="0">
      <pane ySplit="4" topLeftCell="A5" activePane="bottomLeft" state="frozen"/>
      <selection pane="bottomLeft" activeCell="A1" sqref="A1"/>
    </sheetView>
  </sheetViews>
  <sheetFormatPr baseColWidth="8" defaultRowHeight="15"/>
  <cols>
    <col width="12" customWidth="1" min="1" max="1"/>
    <col width="34" customWidth="1" min="2" max="2"/>
    <col width="34" customWidth="1" min="3" max="3"/>
    <col width="30" customWidth="1" min="4" max="4"/>
    <col width="9" customWidth="1" min="5" max="5"/>
    <col width="32" customWidth="1" min="6" max="6"/>
  </cols>
  <sheetData>
    <row r="1">
      <c r="A1" s="44" t="inlineStr">
        <is>
          <t>GA Gold Trip -- Bring This (personal gear, one page per friend)</t>
        </is>
      </c>
    </row>
    <row r="2">
      <c r="A2" s="45" t="inlineStr">
        <is>
          <t>Budget pick shown by default -- upgrade if you already own better. No cotton, anywhere, ever.</t>
        </is>
      </c>
    </row>
    <row r="4" ht="32" customHeight="1">
      <c r="A4" s="9" t="inlineStr">
        <is>
          <t>Kit</t>
        </is>
      </c>
      <c r="B4" s="9" t="inlineStr">
        <is>
          <t>Item</t>
        </is>
      </c>
      <c r="C4" s="9" t="inlineStr">
        <is>
          <t>Budget pick &amp; price</t>
        </is>
      </c>
      <c r="D4" s="9" t="inlineStr">
        <is>
          <t>Upgrade pick</t>
        </is>
      </c>
      <c r="E4" s="9" t="inlineStr">
        <is>
          <t>Priority</t>
        </is>
      </c>
      <c r="F4" s="9" t="inlineStr">
        <is>
          <t>Notes</t>
        </is>
      </c>
    </row>
    <row r="5" ht="26" customHeight="1">
      <c r="A5" s="11" t="inlineStr">
        <is>
          <t>Worn</t>
        </is>
      </c>
      <c r="B5" s="11" t="inlineStr">
        <is>
          <t>Hiking shoes</t>
        </is>
      </c>
      <c r="C5" s="11" t="inlineStr">
        <is>
          <t>Budget trail shoe ~$35 EST</t>
        </is>
      </c>
      <c r="D5" s="11" t="inlineStr">
        <is>
          <t>Merrell Moab 3 $60-85</t>
        </is>
      </c>
      <c r="E5" s="11" t="inlineStr">
        <is>
          <t>must</t>
        </is>
      </c>
      <c r="F5" s="11" t="inlineStr">
        <is>
          <t>Break in before trip</t>
        </is>
      </c>
    </row>
    <row r="6" ht="26" customHeight="1">
      <c r="A6" s="11" t="inlineStr">
        <is>
          <t>Worn</t>
        </is>
      </c>
      <c r="B6" s="11" t="inlineStr">
        <is>
          <t>Hiking pants</t>
        </is>
      </c>
      <c r="C6" s="11" t="inlineStr">
        <is>
          <t>Synthetic/nylon pants ~$25 EST</t>
        </is>
      </c>
      <c r="D6" s="11" t="inlineStr">
        <is>
          <t>Quick-dry convertible ~$45 EST</t>
        </is>
      </c>
      <c r="E6" s="11" t="inlineStr">
        <is>
          <t>must</t>
        </is>
      </c>
      <c r="F6" s="11" t="inlineStr">
        <is>
          <t>No cotton</t>
        </is>
      </c>
    </row>
    <row r="7" ht="26" customHeight="1">
      <c r="A7" s="11" t="inlineStr">
        <is>
          <t>Worn</t>
        </is>
      </c>
      <c r="B7" s="11" t="inlineStr">
        <is>
          <t>Wicking shirt</t>
        </is>
      </c>
      <c r="C7" s="11" t="inlineStr">
        <is>
          <t>Synthetic tee ~$15 EST</t>
        </is>
      </c>
      <c r="D7" s="11" t="inlineStr">
        <is>
          <t>Merino tee ~$35 EST</t>
        </is>
      </c>
      <c r="E7" s="11" t="inlineStr">
        <is>
          <t>must</t>
        </is>
      </c>
      <c r="F7" s="11" t="inlineStr">
        <is>
          <t>No cotton</t>
        </is>
      </c>
    </row>
    <row r="8" ht="26" customHeight="1">
      <c r="A8" s="11" t="inlineStr">
        <is>
          <t>Worn</t>
        </is>
      </c>
      <c r="B8" s="11" t="inlineStr">
        <is>
          <t>Wool socks (3-pack)</t>
        </is>
      </c>
      <c r="C8" s="11" t="inlineStr">
        <is>
          <t>Budget wool-blend 3-pack ~$22 EST</t>
        </is>
      </c>
      <c r="D8" s="11" t="inlineStr">
        <is>
          <t>3x Darn Tough Hiker $25.95 ea</t>
        </is>
      </c>
      <c r="E8" s="11" t="inlineStr">
        <is>
          <t>must</t>
        </is>
      </c>
      <c r="F8" s="11" t="inlineStr">
        <is>
          <t>1 worn/1 spare/1 sleep-only</t>
        </is>
      </c>
    </row>
    <row r="9" ht="26" customHeight="1">
      <c r="A9" s="11" t="inlineStr">
        <is>
          <t>Worn</t>
        </is>
      </c>
      <c r="B9" s="11" t="inlineStr">
        <is>
          <t>Warm hat / blaze orange beanie</t>
        </is>
      </c>
      <c r="C9" s="11" t="inlineStr">
        <is>
          <t>Mossy Oak Blaze Orange Beanie $4.97</t>
        </is>
      </c>
      <c r="D9" s="11" t="inlineStr">
        <is>
          <t>Merino beanie ~$20 EST</t>
        </is>
      </c>
      <c r="E9" s="11" t="inlineStr">
        <is>
          <t>must</t>
        </is>
      </c>
      <c r="F9" s="11" t="inlineStr">
        <is>
          <t>Doubles as hunting-season orange</t>
        </is>
      </c>
    </row>
    <row r="10" ht="26" customHeight="1">
      <c r="A10" s="11" t="inlineStr">
        <is>
          <t>Overnight</t>
        </is>
      </c>
      <c r="B10" s="11" t="inlineStr">
        <is>
          <t>Backpack 45-55L</t>
        </is>
      </c>
      <c r="C10" s="11" t="inlineStr">
        <is>
          <t>Loowoko-style 50L ~$40 EST</t>
        </is>
      </c>
      <c r="D10" s="11" t="inlineStr">
        <is>
          <t>Osprey Exos used ~$120 EST</t>
        </is>
      </c>
      <c r="E10" s="11" t="inlineStr">
        <is>
          <t>must</t>
        </is>
      </c>
      <c r="F10" s="11" t="inlineStr"/>
    </row>
    <row r="11" ht="26" customHeight="1">
      <c r="A11" s="11" t="inlineStr">
        <is>
          <t>Overnight</t>
        </is>
      </c>
      <c r="B11" s="11" t="inlineStr">
        <is>
          <t>Tent</t>
        </is>
      </c>
      <c r="C11" s="11" t="inlineStr">
        <is>
          <t>Ozark Trail 2P Backpacking Tent ~$80 half share</t>
        </is>
      </c>
      <c r="D11" s="11" t="inlineStr">
        <is>
          <t>REI Passage 2 $159 half share</t>
        </is>
      </c>
      <c r="E11" s="11" t="inlineStr">
        <is>
          <t>must</t>
        </is>
      </c>
      <c r="F11" s="11" t="inlineStr">
        <is>
          <t>Confirm w/ tentmate</t>
        </is>
      </c>
    </row>
    <row r="12" ht="26" customHeight="1">
      <c r="A12" s="11" t="inlineStr">
        <is>
          <t>Overnight</t>
        </is>
      </c>
      <c r="B12" s="11" t="inlineStr">
        <is>
          <t>Sleeping bag</t>
        </is>
      </c>
      <c r="C12" s="11" t="inlineStr">
        <is>
          <t>30F synthetic (Marmot Trestles 30) ~$100</t>
        </is>
      </c>
      <c r="D12" s="11" t="inlineStr">
        <is>
          <t>30F down quilt (EE Revelation 30) ~$365</t>
        </is>
      </c>
      <c r="E12" s="11" t="inlineStr">
        <is>
          <t>must</t>
        </is>
      </c>
      <c r="F12" s="11" t="inlineStr">
        <is>
          <t>Recommended default given warm/wet Oct outlook</t>
        </is>
      </c>
    </row>
    <row r="13" ht="26" customHeight="1">
      <c r="A13" s="11" t="inlineStr">
        <is>
          <t>Overnight</t>
        </is>
      </c>
      <c r="B13" s="11" t="inlineStr">
        <is>
          <t>Sleeping pad insulated</t>
        </is>
      </c>
      <c r="C13" s="11" t="inlineStr">
        <is>
          <t>Klymit Static V $49.95</t>
        </is>
      </c>
      <c r="D13" s="11" t="inlineStr">
        <is>
          <t>Insulated Static V Peak $99.95</t>
        </is>
      </c>
      <c r="E13" s="11" t="inlineStr">
        <is>
          <t>must</t>
        </is>
      </c>
      <c r="F13" s="11" t="inlineStr"/>
    </row>
    <row r="14" ht="26" customHeight="1">
      <c r="A14" s="11" t="inlineStr">
        <is>
          <t>Overnight</t>
        </is>
      </c>
      <c r="B14" s="11" t="inlineStr">
        <is>
          <t>Pillow</t>
        </is>
      </c>
      <c r="C14" s="11" t="inlineStr">
        <is>
          <t>Stuff-sack pillow ~$10 EST</t>
        </is>
      </c>
      <c r="D14" s="11" t="inlineStr">
        <is>
          <t>Sea to Summit Aeros ~$35 EST</t>
        </is>
      </c>
      <c r="E14" s="11" t="inlineStr">
        <is>
          <t>nice</t>
        </is>
      </c>
      <c r="F14" s="11" t="inlineStr"/>
    </row>
    <row r="15" ht="26" customHeight="1">
      <c r="A15" s="11" t="inlineStr">
        <is>
          <t>Overnight</t>
        </is>
      </c>
      <c r="B15" s="11" t="inlineStr">
        <is>
          <t>Rain jacket</t>
        </is>
      </c>
      <c r="C15" s="11" t="inlineStr">
        <is>
          <t>Frogg Toggs Ultra-Lite2 &lt;$20</t>
        </is>
      </c>
      <c r="D15" s="11" t="inlineStr">
        <is>
          <t>Frogg Toggs Xtreme Lite $60</t>
        </is>
      </c>
      <c r="E15" s="11" t="inlineStr">
        <is>
          <t>must</t>
        </is>
      </c>
      <c r="F15" s="11" t="inlineStr"/>
    </row>
    <row r="16" ht="26" customHeight="1">
      <c r="A16" s="11" t="inlineStr">
        <is>
          <t>Overnight</t>
        </is>
      </c>
      <c r="B16" s="11" t="inlineStr">
        <is>
          <t>Insulation layer</t>
        </is>
      </c>
      <c r="C16" s="11" t="inlineStr">
        <is>
          <t>Ozark Trail fleece $12</t>
        </is>
      </c>
      <c r="D16" s="11" t="inlineStr">
        <is>
          <t>Light synthetic puffy ~$60 EST</t>
        </is>
      </c>
      <c r="E16" s="11" t="inlineStr">
        <is>
          <t>must</t>
        </is>
      </c>
      <c r="F16" s="11" t="inlineStr"/>
    </row>
    <row r="17" ht="26" customHeight="1">
      <c r="A17" s="11" t="inlineStr">
        <is>
          <t>Overnight</t>
        </is>
      </c>
      <c r="B17" s="11" t="inlineStr">
        <is>
          <t>Base layer set</t>
        </is>
      </c>
      <c r="C17" s="11" t="inlineStr">
        <is>
          <t>Budget synthetic/merino set ~$22 EST</t>
        </is>
      </c>
      <c r="D17" s="11" t="inlineStr">
        <is>
          <t>Full merino set ~$70 EST</t>
        </is>
      </c>
      <c r="E17" s="11" t="inlineStr">
        <is>
          <t>must</t>
        </is>
      </c>
      <c r="F17" s="11" t="inlineStr">
        <is>
          <t>Doubles as sleep layer</t>
        </is>
      </c>
    </row>
    <row r="18" ht="26" customHeight="1">
      <c r="A18" s="11" t="inlineStr">
        <is>
          <t>Overnight</t>
        </is>
      </c>
      <c r="B18" s="11" t="inlineStr">
        <is>
          <t>Stove</t>
        </is>
      </c>
      <c r="C18" s="11" t="inlineStr">
        <is>
          <t>BRS-3000T $16 share</t>
        </is>
      </c>
      <c r="D18" s="11" t="inlineStr">
        <is>
          <t>Soto WindMaster ~$65 EST share</t>
        </is>
      </c>
      <c r="E18" s="11" t="inlineStr">
        <is>
          <t>must</t>
        </is>
      </c>
      <c r="F18" s="11" t="inlineStr"/>
    </row>
    <row r="19" ht="26" customHeight="1">
      <c r="A19" s="11" t="inlineStr">
        <is>
          <t>Overnight</t>
        </is>
      </c>
      <c r="B19" s="11" t="inlineStr">
        <is>
          <t>Pot</t>
        </is>
      </c>
      <c r="C19" s="11" t="inlineStr">
        <is>
          <t>TOAKS 750ml Ti $33.95 share</t>
        </is>
      </c>
      <c r="D19" s="11" t="inlineStr">
        <is>
          <t>Same</t>
        </is>
      </c>
      <c r="E19" s="11" t="inlineStr">
        <is>
          <t>must</t>
        </is>
      </c>
      <c r="F19" s="11" t="inlineStr"/>
    </row>
    <row r="20" ht="26" customHeight="1">
      <c r="A20" s="11" t="inlineStr">
        <is>
          <t>Overnight</t>
        </is>
      </c>
      <c r="B20" s="11" t="inlineStr">
        <is>
          <t>Water filter</t>
        </is>
      </c>
      <c r="C20" s="11" t="inlineStr">
        <is>
          <t>Sawyer Squeeze ~$30 share</t>
        </is>
      </c>
      <c r="D20" s="11" t="inlineStr">
        <is>
          <t>Katadyn BeFree ~$45 EST share</t>
        </is>
      </c>
      <c r="E20" s="11" t="inlineStr">
        <is>
          <t>must</t>
        </is>
      </c>
      <c r="F20" s="11" t="inlineStr">
        <is>
          <t>Reuse Smartwater bottles free</t>
        </is>
      </c>
    </row>
    <row r="21" ht="26" customHeight="1">
      <c r="A21" s="11" t="inlineStr">
        <is>
          <t>Overnight</t>
        </is>
      </c>
      <c r="B21" s="11" t="inlineStr">
        <is>
          <t>Food/odor storage</t>
        </is>
      </c>
      <c r="C21" s="11" t="inlineStr">
        <is>
          <t>Ursack Major ~$90 share</t>
        </is>
      </c>
      <c r="D21" s="11" t="inlineStr">
        <is>
          <t>Ursack + OPSak ~$110 share</t>
        </is>
      </c>
      <c r="E21" s="11" t="inlineStr">
        <is>
          <t>must</t>
        </is>
      </c>
      <c r="F21" s="11" t="inlineStr"/>
    </row>
    <row r="22" ht="26" customHeight="1">
      <c r="A22" s="11" t="inlineStr">
        <is>
          <t>Overnight</t>
        </is>
      </c>
      <c r="B22" s="11" t="inlineStr">
        <is>
          <t>First aid</t>
        </is>
      </c>
      <c r="C22" s="11" t="inlineStr">
        <is>
          <t>AMK Ultralight .5 ~$25 EST share</t>
        </is>
      </c>
      <c r="D22" s="11" t="inlineStr">
        <is>
          <t>AMK Mountain Series Explorer $70 share</t>
        </is>
      </c>
      <c r="E22" s="11" t="inlineStr">
        <is>
          <t>must</t>
        </is>
      </c>
      <c r="F22" s="11" t="inlineStr"/>
    </row>
    <row r="23" ht="26" customHeight="1">
      <c r="A23" s="11" t="inlineStr">
        <is>
          <t>Overnight</t>
        </is>
      </c>
      <c r="B23" s="11" t="inlineStr">
        <is>
          <t>Satellite messenger</t>
        </is>
      </c>
      <c r="C23" s="11" t="inlineStr">
        <is>
          <t>Rent inReach Mini 2 $100/week share</t>
        </is>
      </c>
      <c r="D23" s="11" t="inlineStr">
        <is>
          <t>Buy inReach Mini 2 $299.99 share</t>
        </is>
      </c>
      <c r="E23" s="11" t="inlineStr">
        <is>
          <t>must</t>
        </is>
      </c>
      <c r="F23" s="11" t="inlineStr">
        <is>
          <t>No cell signal in backcountry</t>
        </is>
      </c>
    </row>
    <row r="24" ht="26" customHeight="1">
      <c r="A24" s="11" t="inlineStr">
        <is>
          <t>Overnight</t>
        </is>
      </c>
      <c r="B24" s="11" t="inlineStr">
        <is>
          <t>Offline maps</t>
        </is>
      </c>
      <c r="C24" s="11" t="inlineStr">
        <is>
          <t>CalTopo free printed topo</t>
        </is>
      </c>
      <c r="D24" s="11" t="inlineStr">
        <is>
          <t>Gaia GPS Premium ~$40/yr EST</t>
        </is>
      </c>
      <c r="E24" s="11" t="inlineStr">
        <is>
          <t>must</t>
        </is>
      </c>
      <c r="F24" s="11" t="inlineStr"/>
    </row>
    <row r="25" ht="26" customHeight="1">
      <c r="A25" s="11" t="inlineStr">
        <is>
          <t>Overnight</t>
        </is>
      </c>
      <c r="B25" s="11" t="inlineStr">
        <is>
          <t>Headlamp</t>
        </is>
      </c>
      <c r="C25" s="11" t="inlineStr">
        <is>
          <t>Budget 300-lumen ~$15 EST</t>
        </is>
      </c>
      <c r="D25" s="11" t="inlineStr">
        <is>
          <t>Petzl Actik Core ~$50 EST</t>
        </is>
      </c>
      <c r="E25" s="11" t="inlineStr">
        <is>
          <t>must</t>
        </is>
      </c>
      <c r="F25" s="11" t="inlineStr"/>
    </row>
    <row r="26" ht="26" customHeight="1">
      <c r="A26" s="11" t="inlineStr">
        <is>
          <t>Overnight</t>
        </is>
      </c>
      <c r="B26" s="11" t="inlineStr">
        <is>
          <t>Power bank</t>
        </is>
      </c>
      <c r="C26" s="11" t="inlineStr">
        <is>
          <t>Small 5-10k mAh ~$20 EST</t>
        </is>
      </c>
      <c r="D26" s="11" t="inlineStr">
        <is>
          <t>Nitecore NB10000 ~$45 EST</t>
        </is>
      </c>
      <c r="E26" s="11" t="inlineStr">
        <is>
          <t>nice</t>
        </is>
      </c>
      <c r="F26" s="11" t="inlineStr"/>
    </row>
    <row r="27" ht="26" customHeight="1">
      <c r="A27" s="11" t="inlineStr">
        <is>
          <t>Overnight</t>
        </is>
      </c>
      <c r="B27" s="11" t="inlineStr">
        <is>
          <t>Knife/multitool</t>
        </is>
      </c>
      <c r="C27" s="11" t="inlineStr">
        <is>
          <t>Budget folding knife ~$20 EST</t>
        </is>
      </c>
      <c r="D27" s="11" t="inlineStr">
        <is>
          <t>Leatherman Skeletool ~$90 EST</t>
        </is>
      </c>
      <c r="E27" s="11" t="inlineStr">
        <is>
          <t>must</t>
        </is>
      </c>
      <c r="F27" s="11" t="inlineStr"/>
    </row>
    <row r="28" ht="26" customHeight="1">
      <c r="A28" s="11" t="inlineStr">
        <is>
          <t>Overnight</t>
        </is>
      </c>
      <c r="B28" s="11" t="inlineStr">
        <is>
          <t>Emergency bundle (whistle/compass/blanket/repair)</t>
        </is>
      </c>
      <c r="C28" s="11" t="inlineStr">
        <is>
          <t>Bundle ~$15 EST</t>
        </is>
      </c>
      <c r="D28" s="11" t="inlineStr"/>
      <c r="E28" s="11" t="inlineStr">
        <is>
          <t>must</t>
        </is>
      </c>
      <c r="F28" s="11" t="inlineStr"/>
    </row>
    <row r="29" ht="26" customHeight="1">
      <c r="A29" s="11" t="inlineStr">
        <is>
          <t>Overnight</t>
        </is>
      </c>
      <c r="B29" s="11" t="inlineStr">
        <is>
          <t>Trowel</t>
        </is>
      </c>
      <c r="C29" s="11" t="inlineStr">
        <is>
          <t>Off-brand trowel ~$8 EST</t>
        </is>
      </c>
      <c r="D29" s="11" t="inlineStr">
        <is>
          <t>Deuce of Spades ~$20 EST</t>
        </is>
      </c>
      <c r="E29" s="11" t="inlineStr">
        <is>
          <t>must</t>
        </is>
      </c>
      <c r="F29" s="11" t="inlineStr"/>
    </row>
    <row r="30" ht="26" customHeight="1">
      <c r="A30" s="11" t="inlineStr">
        <is>
          <t>Overnight</t>
        </is>
      </c>
      <c r="B30" s="11" t="inlineStr">
        <is>
          <t>Hygiene (TP/wipes/sanitizer)</t>
        </is>
      </c>
      <c r="C30" s="11" t="inlineStr">
        <is>
          <t>Budget bundle ~$5 EST</t>
        </is>
      </c>
      <c r="D30" s="11" t="inlineStr"/>
      <c r="E30" s="11" t="inlineStr">
        <is>
          <t>must</t>
        </is>
      </c>
      <c r="F30" s="11" t="inlineStr"/>
    </row>
    <row r="31" ht="26" customHeight="1">
      <c r="A31" s="11" t="inlineStr">
        <is>
          <t>Overnight</t>
        </is>
      </c>
      <c r="B31" s="11" t="inlineStr">
        <is>
          <t>Blaze orange vest</t>
        </is>
      </c>
      <c r="C31" s="11" t="inlineStr">
        <is>
          <t>Allen Company vest $8.50</t>
        </is>
      </c>
      <c r="D31" s="11" t="inlineStr"/>
      <c r="E31" s="11" t="inlineStr">
        <is>
          <t>must</t>
        </is>
      </c>
      <c r="F31" s="11" t="inlineStr">
        <is>
          <t>Required - deer season</t>
        </is>
      </c>
    </row>
    <row r="32" ht="26" customHeight="1">
      <c r="A32" s="11" t="inlineStr">
        <is>
          <t>Creek</t>
        </is>
      </c>
      <c r="B32" s="11" t="inlineStr">
        <is>
          <t>Gold pan</t>
        </is>
      </c>
      <c r="C32" s="11" t="inlineStr">
        <is>
          <t>ASR Outdoor 14in plastic $9.99</t>
        </is>
      </c>
      <c r="D32" s="11" t="inlineStr">
        <is>
          <t>Garrett/Minelab pan ~$25 EST</t>
        </is>
      </c>
      <c r="E32" s="11" t="inlineStr">
        <is>
          <t>must</t>
        </is>
      </c>
      <c r="F32" s="11" t="inlineStr"/>
    </row>
    <row r="33" ht="26" customHeight="1">
      <c r="A33" s="11" t="inlineStr">
        <is>
          <t>Creek</t>
        </is>
      </c>
      <c r="B33" s="11" t="inlineStr">
        <is>
          <t>Classifier</t>
        </is>
      </c>
      <c r="C33" s="11" t="inlineStr">
        <is>
          <t>ASR Outdoor 1/2in classifier ~$25-29 EST</t>
        </is>
      </c>
      <c r="D33" s="11" t="inlineStr">
        <is>
          <t>Stackable classifier set ~$45 EST</t>
        </is>
      </c>
      <c r="E33" s="11" t="inlineStr">
        <is>
          <t>must</t>
        </is>
      </c>
      <c r="F33" s="11" t="inlineStr"/>
    </row>
    <row r="34" ht="26" customHeight="1">
      <c r="A34" s="11" t="inlineStr">
        <is>
          <t>Creek</t>
        </is>
      </c>
      <c r="B34" s="11" t="inlineStr">
        <is>
          <t>Insulated waterproof panning gloves</t>
        </is>
      </c>
      <c r="C34" s="11" t="inlineStr">
        <is>
          <t>Insulated rubber-coated work glove ~$15 EST</t>
        </is>
      </c>
      <c r="D34" s="11" t="inlineStr">
        <is>
          <t>NRS Maverick/Guide neoprene $65.99</t>
        </is>
      </c>
      <c r="E34" s="11" t="inlineStr">
        <is>
          <t>must</t>
        </is>
      </c>
      <c r="F34" s="11" t="inlineStr">
        <is>
          <t>50F water</t>
        </is>
      </c>
    </row>
    <row r="35" ht="26" customHeight="1">
      <c r="A35" s="11" t="inlineStr">
        <is>
          <t>Creek</t>
        </is>
      </c>
      <c r="B35" s="11" t="inlineStr">
        <is>
          <t>Neoprene socks 3mm</t>
        </is>
      </c>
      <c r="C35" s="11" t="inlineStr">
        <is>
          <t>3mm knee-high neoprene sock $30.59</t>
        </is>
      </c>
      <c r="D35" s="11" t="inlineStr">
        <is>
          <t>Korkers/Simms 3.5mm $44.99</t>
        </is>
      </c>
      <c r="E35" s="11" t="inlineStr">
        <is>
          <t>must</t>
        </is>
      </c>
      <c r="F35" s="11" t="inlineStr"/>
    </row>
    <row r="36" ht="26" customHeight="1">
      <c r="A36" s="11" t="inlineStr">
        <is>
          <t>Creek</t>
        </is>
      </c>
      <c r="B36" s="11" t="inlineStr">
        <is>
          <t>Snuffer bottle</t>
        </is>
      </c>
      <c r="C36" s="11" t="inlineStr">
        <is>
          <t>Generic snuffer bottle ~$4 EST</t>
        </is>
      </c>
      <c r="D36" s="11" t="inlineStr"/>
      <c r="E36" s="11" t="inlineStr">
        <is>
          <t>must</t>
        </is>
      </c>
      <c r="F36" s="11" t="inlineStr"/>
    </row>
    <row r="37" ht="26" customHeight="1">
      <c r="A37" s="11" t="inlineStr">
        <is>
          <t>Creek</t>
        </is>
      </c>
      <c r="B37" s="11" t="inlineStr">
        <is>
          <t>Gold vials x2</t>
        </is>
      </c>
      <c r="C37" s="11" t="inlineStr">
        <is>
          <t>Plastic vials ~$1 ea $2 EST</t>
        </is>
      </c>
      <c r="D37" s="11" t="inlineStr"/>
      <c r="E37" s="11" t="inlineStr">
        <is>
          <t>must</t>
        </is>
      </c>
      <c r="F37" s="11" t="inlineStr"/>
    </row>
    <row r="38" ht="26" customHeight="1">
      <c r="A38" s="11" t="inlineStr">
        <is>
          <t>Creek</t>
        </is>
      </c>
      <c r="B38" s="11" t="inlineStr">
        <is>
          <t>Crevice tool</t>
        </is>
      </c>
      <c r="C38" s="11" t="inlineStr">
        <is>
          <t>Hand crevice tool ~$10 EST</t>
        </is>
      </c>
      <c r="D38" s="11" t="inlineStr"/>
      <c r="E38" s="11" t="inlineStr">
        <is>
          <t>must</t>
        </is>
      </c>
      <c r="F38" s="11" t="inlineStr"/>
    </row>
    <row r="39" ht="26" customHeight="1">
      <c r="A39" s="11" t="inlineStr">
        <is>
          <t>Creek</t>
        </is>
      </c>
      <c r="B39" s="11" t="inlineStr">
        <is>
          <t>Foam knee pad</t>
        </is>
      </c>
      <c r="C39" s="11" t="inlineStr">
        <is>
          <t>Foam kneeling pad ~$8 EST</t>
        </is>
      </c>
      <c r="D39" s="11" t="inlineStr"/>
      <c r="E39" s="11" t="inlineStr">
        <is>
          <t>nice</t>
        </is>
      </c>
      <c r="F39" s="11" t="inlineStr"/>
    </row>
    <row r="40" ht="26" customHeight="1">
      <c r="A40" s="11" t="inlineStr">
        <is>
          <t>Creek</t>
        </is>
      </c>
      <c r="B40" s="11" t="inlineStr">
        <is>
          <t>Wet-gear mesh bag</t>
        </is>
      </c>
      <c r="C40" s="11" t="inlineStr">
        <is>
          <t>Mesh duffel ~$8 EST share</t>
        </is>
      </c>
      <c r="D40" s="11" t="inlineStr"/>
      <c r="E40" s="11" t="inlineStr">
        <is>
          <t>nice</t>
        </is>
      </c>
      <c r="F40" s="11" t="inlineStr"/>
    </row>
  </sheetData>
  <autoFilter ref="A4:F40"/>
  <mergeCells count="2">
    <mergeCell ref="A2:F2"/>
    <mergeCell ref="A1:F1"/>
  </mergeCells>
  <pageMargins left="0.4" right="0.4" top="0.5" bottom="0.5"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D49"/>
  <sheetViews>
    <sheetView workbookViewId="0">
      <pane ySplit="1" topLeftCell="A2" activePane="bottomLeft" state="frozen"/>
      <selection pane="bottomLeft" activeCell="A1" sqref="A1"/>
    </sheetView>
  </sheetViews>
  <sheetFormatPr baseColWidth="8" defaultRowHeight="15"/>
  <cols>
    <col width="16" customWidth="1" min="1" max="1"/>
    <col width="42" customWidth="1" min="2" max="2"/>
    <col width="42" customWidth="1" min="3" max="3"/>
    <col width="9" customWidth="1" min="4" max="4"/>
  </cols>
  <sheetData>
    <row r="1" ht="32" customHeight="1">
      <c r="A1" s="9" t="inlineStr">
        <is>
          <t>Kit</t>
        </is>
      </c>
      <c r="B1" s="9" t="inlineStr">
        <is>
          <t>Category</t>
        </is>
      </c>
      <c r="C1" s="9" t="inlineStr">
        <is>
          <t>Selected item (live from Picker)</t>
        </is>
      </c>
      <c r="D1" s="9" t="inlineStr">
        <is>
          <t>Packed</t>
        </is>
      </c>
    </row>
    <row r="2">
      <c r="A2" s="11">
        <f>Picker!A2</f>
        <v/>
      </c>
      <c r="B2" s="11">
        <f>Picker!B2</f>
        <v/>
      </c>
      <c r="C2" s="11">
        <f>Picker!G2</f>
        <v/>
      </c>
      <c r="D2" s="11" t="inlineStr">
        <is>
          <t>☐</t>
        </is>
      </c>
    </row>
    <row r="3">
      <c r="A3" s="11">
        <f>Picker!A3</f>
        <v/>
      </c>
      <c r="B3" s="11">
        <f>Picker!B3</f>
        <v/>
      </c>
      <c r="C3" s="11">
        <f>Picker!G3</f>
        <v/>
      </c>
      <c r="D3" s="11" t="inlineStr">
        <is>
          <t>☐</t>
        </is>
      </c>
    </row>
    <row r="4">
      <c r="A4" s="11">
        <f>Picker!A4</f>
        <v/>
      </c>
      <c r="B4" s="11">
        <f>Picker!B4</f>
        <v/>
      </c>
      <c r="C4" s="11">
        <f>Picker!G4</f>
        <v/>
      </c>
      <c r="D4" s="11" t="inlineStr">
        <is>
          <t>☐</t>
        </is>
      </c>
    </row>
    <row r="5">
      <c r="A5" s="11">
        <f>Picker!A5</f>
        <v/>
      </c>
      <c r="B5" s="11">
        <f>Picker!B5</f>
        <v/>
      </c>
      <c r="C5" s="11">
        <f>Picker!G5</f>
        <v/>
      </c>
      <c r="D5" s="11" t="inlineStr">
        <is>
          <t>☐</t>
        </is>
      </c>
    </row>
    <row r="6">
      <c r="A6" s="11">
        <f>Picker!A6</f>
        <v/>
      </c>
      <c r="B6" s="11">
        <f>Picker!B6</f>
        <v/>
      </c>
      <c r="C6" s="11">
        <f>Picker!G6</f>
        <v/>
      </c>
      <c r="D6" s="11" t="inlineStr">
        <is>
          <t>☐</t>
        </is>
      </c>
    </row>
    <row r="7">
      <c r="A7" s="11">
        <f>Picker!A7</f>
        <v/>
      </c>
      <c r="B7" s="11">
        <f>Picker!B7</f>
        <v/>
      </c>
      <c r="C7" s="11">
        <f>Picker!G7</f>
        <v/>
      </c>
      <c r="D7" s="11" t="inlineStr">
        <is>
          <t>☐</t>
        </is>
      </c>
    </row>
    <row r="8">
      <c r="A8" s="11">
        <f>Picker!A8</f>
        <v/>
      </c>
      <c r="B8" s="11">
        <f>Picker!B8</f>
        <v/>
      </c>
      <c r="C8" s="11">
        <f>Picker!G8</f>
        <v/>
      </c>
      <c r="D8" s="11" t="inlineStr">
        <is>
          <t>☐</t>
        </is>
      </c>
    </row>
    <row r="9">
      <c r="A9" s="11">
        <f>Picker!A9</f>
        <v/>
      </c>
      <c r="B9" s="11">
        <f>Picker!B9</f>
        <v/>
      </c>
      <c r="C9" s="11">
        <f>Picker!G9</f>
        <v/>
      </c>
      <c r="D9" s="11" t="inlineStr">
        <is>
          <t>☐</t>
        </is>
      </c>
    </row>
    <row r="10">
      <c r="A10" s="11">
        <f>Picker!A10</f>
        <v/>
      </c>
      <c r="B10" s="11">
        <f>Picker!B10</f>
        <v/>
      </c>
      <c r="C10" s="11">
        <f>Picker!G10</f>
        <v/>
      </c>
      <c r="D10" s="11" t="inlineStr">
        <is>
          <t>☐</t>
        </is>
      </c>
    </row>
    <row r="11">
      <c r="A11" s="11">
        <f>Picker!A11</f>
        <v/>
      </c>
      <c r="B11" s="11">
        <f>Picker!B11</f>
        <v/>
      </c>
      <c r="C11" s="11">
        <f>Picker!G11</f>
        <v/>
      </c>
      <c r="D11" s="11" t="inlineStr">
        <is>
          <t>☐</t>
        </is>
      </c>
    </row>
    <row r="12">
      <c r="A12" s="11">
        <f>Picker!A12</f>
        <v/>
      </c>
      <c r="B12" s="11">
        <f>Picker!B12</f>
        <v/>
      </c>
      <c r="C12" s="11">
        <f>Picker!G12</f>
        <v/>
      </c>
      <c r="D12" s="11" t="inlineStr">
        <is>
          <t>☐</t>
        </is>
      </c>
    </row>
    <row r="13">
      <c r="A13" s="11">
        <f>Picker!A13</f>
        <v/>
      </c>
      <c r="B13" s="11">
        <f>Picker!B13</f>
        <v/>
      </c>
      <c r="C13" s="11">
        <f>Picker!G13</f>
        <v/>
      </c>
      <c r="D13" s="11" t="inlineStr">
        <is>
          <t>☐</t>
        </is>
      </c>
    </row>
    <row r="14">
      <c r="A14" s="11">
        <f>Picker!A14</f>
        <v/>
      </c>
      <c r="B14" s="11">
        <f>Picker!B14</f>
        <v/>
      </c>
      <c r="C14" s="11">
        <f>Picker!G14</f>
        <v/>
      </c>
      <c r="D14" s="11" t="inlineStr">
        <is>
          <t>☐</t>
        </is>
      </c>
    </row>
    <row r="15">
      <c r="A15" s="11">
        <f>Picker!A15</f>
        <v/>
      </c>
      <c r="B15" s="11">
        <f>Picker!B15</f>
        <v/>
      </c>
      <c r="C15" s="11">
        <f>Picker!G15</f>
        <v/>
      </c>
      <c r="D15" s="11" t="inlineStr">
        <is>
          <t>☐</t>
        </is>
      </c>
    </row>
    <row r="16">
      <c r="A16" s="11">
        <f>Picker!A16</f>
        <v/>
      </c>
      <c r="B16" s="11">
        <f>Picker!B16</f>
        <v/>
      </c>
      <c r="C16" s="11">
        <f>Picker!G16</f>
        <v/>
      </c>
      <c r="D16" s="11" t="inlineStr">
        <is>
          <t>☐</t>
        </is>
      </c>
    </row>
    <row r="17">
      <c r="A17" s="11">
        <f>Picker!A17</f>
        <v/>
      </c>
      <c r="B17" s="11">
        <f>Picker!B17</f>
        <v/>
      </c>
      <c r="C17" s="11">
        <f>Picker!G17</f>
        <v/>
      </c>
      <c r="D17" s="11" t="inlineStr">
        <is>
          <t>☐</t>
        </is>
      </c>
    </row>
    <row r="18">
      <c r="A18" s="11">
        <f>Picker!A18</f>
        <v/>
      </c>
      <c r="B18" s="11">
        <f>Picker!B18</f>
        <v/>
      </c>
      <c r="C18" s="11">
        <f>Picker!G18</f>
        <v/>
      </c>
      <c r="D18" s="11" t="inlineStr">
        <is>
          <t>☐</t>
        </is>
      </c>
    </row>
    <row r="19">
      <c r="A19" s="11">
        <f>Picker!A19</f>
        <v/>
      </c>
      <c r="B19" s="11">
        <f>Picker!B19</f>
        <v/>
      </c>
      <c r="C19" s="11">
        <f>Picker!G19</f>
        <v/>
      </c>
      <c r="D19" s="11" t="inlineStr">
        <is>
          <t>☐</t>
        </is>
      </c>
    </row>
    <row r="20">
      <c r="A20" s="11">
        <f>Picker!A20</f>
        <v/>
      </c>
      <c r="B20" s="11">
        <f>Picker!B20</f>
        <v/>
      </c>
      <c r="C20" s="11">
        <f>Picker!G20</f>
        <v/>
      </c>
      <c r="D20" s="11" t="inlineStr">
        <is>
          <t>☐</t>
        </is>
      </c>
    </row>
    <row r="21">
      <c r="A21" s="11">
        <f>Picker!A21</f>
        <v/>
      </c>
      <c r="B21" s="11">
        <f>Picker!B21</f>
        <v/>
      </c>
      <c r="C21" s="11">
        <f>Picker!G21</f>
        <v/>
      </c>
      <c r="D21" s="11" t="inlineStr">
        <is>
          <t>☐</t>
        </is>
      </c>
    </row>
    <row r="22">
      <c r="A22" s="11">
        <f>Picker!A22</f>
        <v/>
      </c>
      <c r="B22" s="11">
        <f>Picker!B22</f>
        <v/>
      </c>
      <c r="C22" s="11">
        <f>Picker!G22</f>
        <v/>
      </c>
      <c r="D22" s="11" t="inlineStr">
        <is>
          <t>☐</t>
        </is>
      </c>
    </row>
    <row r="23">
      <c r="A23" s="11">
        <f>Picker!A23</f>
        <v/>
      </c>
      <c r="B23" s="11">
        <f>Picker!B23</f>
        <v/>
      </c>
      <c r="C23" s="11">
        <f>Picker!G23</f>
        <v/>
      </c>
      <c r="D23" s="11" t="inlineStr">
        <is>
          <t>☐</t>
        </is>
      </c>
    </row>
    <row r="24">
      <c r="A24" s="11">
        <f>Picker!A24</f>
        <v/>
      </c>
      <c r="B24" s="11">
        <f>Picker!B24</f>
        <v/>
      </c>
      <c r="C24" s="11">
        <f>Picker!G24</f>
        <v/>
      </c>
      <c r="D24" s="11" t="inlineStr">
        <is>
          <t>☐</t>
        </is>
      </c>
    </row>
    <row r="25">
      <c r="A25" s="11">
        <f>Picker!A25</f>
        <v/>
      </c>
      <c r="B25" s="11">
        <f>Picker!B25</f>
        <v/>
      </c>
      <c r="C25" s="11">
        <f>Picker!G25</f>
        <v/>
      </c>
      <c r="D25" s="11" t="inlineStr">
        <is>
          <t>☐</t>
        </is>
      </c>
    </row>
    <row r="26">
      <c r="A26" s="11">
        <f>Picker!A26</f>
        <v/>
      </c>
      <c r="B26" s="11">
        <f>Picker!B26</f>
        <v/>
      </c>
      <c r="C26" s="11">
        <f>Picker!G26</f>
        <v/>
      </c>
      <c r="D26" s="11" t="inlineStr">
        <is>
          <t>☐</t>
        </is>
      </c>
    </row>
    <row r="27">
      <c r="A27" s="11">
        <f>Picker!A27</f>
        <v/>
      </c>
      <c r="B27" s="11">
        <f>Picker!B27</f>
        <v/>
      </c>
      <c r="C27" s="11">
        <f>Picker!G27</f>
        <v/>
      </c>
      <c r="D27" s="11" t="inlineStr">
        <is>
          <t>☐</t>
        </is>
      </c>
    </row>
    <row r="28">
      <c r="A28" s="11">
        <f>Picker!A28</f>
        <v/>
      </c>
      <c r="B28" s="11">
        <f>Picker!B28</f>
        <v/>
      </c>
      <c r="C28" s="11">
        <f>Picker!G28</f>
        <v/>
      </c>
      <c r="D28" s="11" t="inlineStr">
        <is>
          <t>☐</t>
        </is>
      </c>
    </row>
    <row r="29">
      <c r="A29" s="11">
        <f>Picker!A29</f>
        <v/>
      </c>
      <c r="B29" s="11">
        <f>Picker!B29</f>
        <v/>
      </c>
      <c r="C29" s="11">
        <f>Picker!G29</f>
        <v/>
      </c>
      <c r="D29" s="11" t="inlineStr">
        <is>
          <t>☐</t>
        </is>
      </c>
    </row>
    <row r="30">
      <c r="A30" s="11">
        <f>Picker!A30</f>
        <v/>
      </c>
      <c r="B30" s="11">
        <f>Picker!B30</f>
        <v/>
      </c>
      <c r="C30" s="11">
        <f>Picker!G30</f>
        <v/>
      </c>
      <c r="D30" s="11" t="inlineStr">
        <is>
          <t>☐</t>
        </is>
      </c>
    </row>
    <row r="31">
      <c r="A31" s="11">
        <f>Picker!A31</f>
        <v/>
      </c>
      <c r="B31" s="11">
        <f>Picker!B31</f>
        <v/>
      </c>
      <c r="C31" s="11">
        <f>Picker!G31</f>
        <v/>
      </c>
      <c r="D31" s="11" t="inlineStr">
        <is>
          <t>☐</t>
        </is>
      </c>
    </row>
    <row r="32">
      <c r="A32" s="11">
        <f>Picker!A32</f>
        <v/>
      </c>
      <c r="B32" s="11">
        <f>Picker!B32</f>
        <v/>
      </c>
      <c r="C32" s="11">
        <f>Picker!G32</f>
        <v/>
      </c>
      <c r="D32" s="11" t="inlineStr">
        <is>
          <t>☐</t>
        </is>
      </c>
    </row>
    <row r="33">
      <c r="A33" s="11">
        <f>Picker!A33</f>
        <v/>
      </c>
      <c r="B33" s="11">
        <f>Picker!B33</f>
        <v/>
      </c>
      <c r="C33" s="11">
        <f>Picker!G33</f>
        <v/>
      </c>
      <c r="D33" s="11" t="inlineStr">
        <is>
          <t>☐</t>
        </is>
      </c>
    </row>
    <row r="34">
      <c r="A34" s="11">
        <f>Picker!A34</f>
        <v/>
      </c>
      <c r="B34" s="11">
        <f>Picker!B34</f>
        <v/>
      </c>
      <c r="C34" s="11">
        <f>Picker!G34</f>
        <v/>
      </c>
      <c r="D34" s="11" t="inlineStr">
        <is>
          <t>☐</t>
        </is>
      </c>
    </row>
    <row r="35">
      <c r="A35" s="11">
        <f>Picker!A35</f>
        <v/>
      </c>
      <c r="B35" s="11">
        <f>Picker!B35</f>
        <v/>
      </c>
      <c r="C35" s="11">
        <f>Picker!G35</f>
        <v/>
      </c>
      <c r="D35" s="11" t="inlineStr">
        <is>
          <t>☐</t>
        </is>
      </c>
    </row>
    <row r="36">
      <c r="A36" s="11">
        <f>Picker!A36</f>
        <v/>
      </c>
      <c r="B36" s="11">
        <f>Picker!B36</f>
        <v/>
      </c>
      <c r="C36" s="11">
        <f>Picker!G36</f>
        <v/>
      </c>
      <c r="D36" s="11" t="inlineStr">
        <is>
          <t>☐</t>
        </is>
      </c>
    </row>
    <row r="37">
      <c r="A37" s="11">
        <f>Picker!A37</f>
        <v/>
      </c>
      <c r="B37" s="11">
        <f>Picker!B37</f>
        <v/>
      </c>
      <c r="C37" s="11">
        <f>Picker!G37</f>
        <v/>
      </c>
      <c r="D37" s="11" t="inlineStr">
        <is>
          <t>☐</t>
        </is>
      </c>
    </row>
    <row r="38">
      <c r="A38" s="11">
        <f>Picker!A38</f>
        <v/>
      </c>
      <c r="B38" s="11">
        <f>Picker!B38</f>
        <v/>
      </c>
      <c r="C38" s="11">
        <f>Picker!G38</f>
        <v/>
      </c>
      <c r="D38" s="11" t="inlineStr">
        <is>
          <t>☐</t>
        </is>
      </c>
    </row>
    <row r="39">
      <c r="A39" s="11">
        <f>Picker!A39</f>
        <v/>
      </c>
      <c r="B39" s="11">
        <f>Picker!B39</f>
        <v/>
      </c>
      <c r="C39" s="11">
        <f>Picker!G39</f>
        <v/>
      </c>
      <c r="D39" s="11" t="inlineStr">
        <is>
          <t>☐</t>
        </is>
      </c>
    </row>
    <row r="40">
      <c r="A40" s="11">
        <f>Picker!A40</f>
        <v/>
      </c>
      <c r="B40" s="11">
        <f>Picker!B40</f>
        <v/>
      </c>
      <c r="C40" s="11">
        <f>Picker!G40</f>
        <v/>
      </c>
      <c r="D40" s="11" t="inlineStr">
        <is>
          <t>☐</t>
        </is>
      </c>
    </row>
    <row r="41">
      <c r="A41" s="11">
        <f>Picker!A41</f>
        <v/>
      </c>
      <c r="B41" s="11">
        <f>Picker!B41</f>
        <v/>
      </c>
      <c r="C41" s="11">
        <f>Picker!G41</f>
        <v/>
      </c>
      <c r="D41" s="11" t="inlineStr">
        <is>
          <t>☐</t>
        </is>
      </c>
    </row>
    <row r="42">
      <c r="A42" s="11">
        <f>Picker!A42</f>
        <v/>
      </c>
      <c r="B42" s="11">
        <f>Picker!B42</f>
        <v/>
      </c>
      <c r="C42" s="11">
        <f>Picker!G42</f>
        <v/>
      </c>
      <c r="D42" s="11" t="inlineStr">
        <is>
          <t>☐</t>
        </is>
      </c>
    </row>
    <row r="43">
      <c r="A43" s="11">
        <f>Picker!A43</f>
        <v/>
      </c>
      <c r="B43" s="11">
        <f>Picker!B43</f>
        <v/>
      </c>
      <c r="C43" s="11">
        <f>Picker!G43</f>
        <v/>
      </c>
      <c r="D43" s="11" t="inlineStr">
        <is>
          <t>☐</t>
        </is>
      </c>
    </row>
    <row r="44">
      <c r="A44" s="11">
        <f>Picker!A44</f>
        <v/>
      </c>
      <c r="B44" s="11">
        <f>Picker!B44</f>
        <v/>
      </c>
      <c r="C44" s="11">
        <f>Picker!G44</f>
        <v/>
      </c>
      <c r="D44" s="11" t="inlineStr">
        <is>
          <t>☐</t>
        </is>
      </c>
    </row>
    <row r="45">
      <c r="A45" s="11">
        <f>Picker!A45</f>
        <v/>
      </c>
      <c r="B45" s="11">
        <f>Picker!B45</f>
        <v/>
      </c>
      <c r="C45" s="11">
        <f>Picker!G45</f>
        <v/>
      </c>
      <c r="D45" s="11" t="inlineStr">
        <is>
          <t>☐</t>
        </is>
      </c>
    </row>
    <row r="46">
      <c r="A46" s="11">
        <f>Picker!A46</f>
        <v/>
      </c>
      <c r="B46" s="11">
        <f>Picker!B46</f>
        <v/>
      </c>
      <c r="C46" s="11">
        <f>Picker!G46</f>
        <v/>
      </c>
      <c r="D46" s="11" t="inlineStr">
        <is>
          <t>☐</t>
        </is>
      </c>
    </row>
    <row r="47">
      <c r="A47" s="11">
        <f>Picker!A47</f>
        <v/>
      </c>
      <c r="B47" s="11">
        <f>Picker!B47</f>
        <v/>
      </c>
      <c r="C47" s="11">
        <f>Picker!G47</f>
        <v/>
      </c>
      <c r="D47" s="11" t="inlineStr">
        <is>
          <t>☐</t>
        </is>
      </c>
    </row>
    <row r="48">
      <c r="A48" s="11">
        <f>Picker!A48</f>
        <v/>
      </c>
      <c r="B48" s="11">
        <f>Picker!B48</f>
        <v/>
      </c>
      <c r="C48" s="11">
        <f>Picker!G48</f>
        <v/>
      </c>
      <c r="D48" s="11" t="inlineStr">
        <is>
          <t>☐</t>
        </is>
      </c>
    </row>
    <row r="49">
      <c r="A49" s="11">
        <f>Picker!A49</f>
        <v/>
      </c>
      <c r="B49" s="11">
        <f>Picker!B49</f>
        <v/>
      </c>
      <c r="C49" s="11">
        <f>Picker!G49</f>
        <v/>
      </c>
      <c r="D49" s="11" t="inlineStr">
        <is>
          <t>☐</t>
        </is>
      </c>
    </row>
  </sheetData>
  <conditionalFormatting sqref="A2:A7">
    <cfRule type="expression" priority="1" dxfId="7">
      <formula>$A2=$A2</formula>
    </cfRule>
  </conditionalFormatting>
  <conditionalFormatting sqref="A8:A35">
    <cfRule type="expression" priority="2" dxfId="7">
      <formula>$A8=$A8</formula>
    </cfRule>
  </conditionalFormatting>
  <conditionalFormatting sqref="A36:A43">
    <cfRule type="expression" priority="3" dxfId="7">
      <formula>$A36=$A36</formula>
    </cfRule>
  </conditionalFormatting>
  <conditionalFormatting sqref="A44:A49">
    <cfRule type="expression" priority="4" dxfId="7">
      <formula>$A44=$A44</formula>
    </cfRule>
  </conditionalFormatting>
  <dataValidations count="1">
    <dataValidation sqref="D2 D3 D4 D5 D6 D7 D8 D9 D10 D11 D12 D13 D14 D15 D16 D17 D18 D19 D20 D21 D22 D23 D24 D25 D26 D27 D28 D29 D30 D31 D32 D33 D34 D35 D36 D37 D38 D39 D40 D41 D42 D43 D44 D45 D46 D47 D48 D49" showDropDown="0" showInputMessage="0" showErrorMessage="0" allowBlank="1" type="list">
      <formula1>"☐,☑"</formula1>
    </dataValidation>
  </dataValidations>
  <pageMargins left="0.4" right="0.4" top="0.5" bottom="0.5"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2026-10-13T01:07:15Z</dcterms:created>
  <dcterms:modified xsi:type="dcterms:W3CDTF">2026-10-13T01:07:15Z</dcterms:modified>
</cp:coreProperties>
</file>